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xc01db031\Benutzerdaten_Kilchberg\Privat\kilmsche\CMIAXIOMA\8258567533ab467f9d4de4fae62d9238\"/>
    </mc:Choice>
  </mc:AlternateContent>
  <xr:revisionPtr revIDLastSave="0" documentId="13_ncr:1_{E0AB7C2E-CD2D-4E06-87FE-8E5EF03C23D8}" xr6:coauthVersionLast="47" xr6:coauthVersionMax="47" xr10:uidLastSave="{00000000-0000-0000-0000-000000000000}"/>
  <bookViews>
    <workbookView xWindow="2640" yWindow="1635" windowWidth="24675" windowHeight="17400" xr2:uid="{00000000-000D-0000-FFFF-FFFF00000000}"/>
  </bookViews>
  <sheets>
    <sheet name="Druckdispositiv" sheetId="1" r:id="rId1"/>
  </sheets>
  <externalReferences>
    <externalReference r:id="rId2"/>
    <externalReference r:id="rId3"/>
  </externalReferences>
  <definedNames>
    <definedName name="_drv1" localSheetId="0">#REF!</definedName>
    <definedName name="_drv1">#REF!</definedName>
    <definedName name="_drv2" localSheetId="0">#REF!</definedName>
    <definedName name="_drv2">#REF!</definedName>
    <definedName name="a" localSheetId="0">#REF!</definedName>
    <definedName name="a">#REF!</definedName>
    <definedName name="aus" localSheetId="0">Druckdispositiv!$F$52</definedName>
    <definedName name="aus">'[1]Beispiel 1'!$F$53</definedName>
    <definedName name="Belastung" localSheetId="0">#REF!</definedName>
    <definedName name="Belastung">#REF!</definedName>
    <definedName name="Belastung.">#REF!</definedName>
    <definedName name="dm" localSheetId="0">#REF!</definedName>
    <definedName name="dm">#REF!</definedName>
    <definedName name="_xlnm.Print_Area" localSheetId="0">Druckdispositiv!$A$1:$Q$73</definedName>
    <definedName name="ein" localSheetId="0">Druckdispositiv!$F$48</definedName>
    <definedName name="ein">'[1]Beispiel 1'!$F$49</definedName>
    <definedName name="eindm" localSheetId="0">#REF!</definedName>
    <definedName name="eindm">#REF!</definedName>
    <definedName name="Energiebezugsfläche">'[2]Leistungsberechnung E-Zahl'!$B$3</definedName>
    <definedName name="Energiekennzahl">'[2]Leistungsberechnung E-Zahl'!$B$4</definedName>
    <definedName name="fl" localSheetId="0">Druckdispositiv!$K$23</definedName>
    <definedName name="fl">'[1]Beispiel 1'!$K$23</definedName>
    <definedName name="fliessdruck" localSheetId="0">Druckdispositiv!#REF!</definedName>
    <definedName name="fliessdruck">'[1]Beispiel 1'!#REF!</definedName>
    <definedName name="fliessdruck2" localSheetId="0">#REF!</definedName>
    <definedName name="fliessdruck2">#REF!</definedName>
    <definedName name="Gegenosmoseanlage" localSheetId="0">#REF!</definedName>
    <definedName name="Gegenosmoseanlage">#REF!</definedName>
    <definedName name="Heizgradtage">'[2]Leistungsberechnung E-Zahl'!$B$7</definedName>
    <definedName name="Höhendruck" localSheetId="0">#REF!</definedName>
    <definedName name="Höhendruck">#REF!</definedName>
    <definedName name="massgebende_Aussentemperatur">'[2]Leistungsberechnung E-Zahl'!$B$5</definedName>
    <definedName name="nachdruck" localSheetId="0">Druckdispositiv!$K$19</definedName>
    <definedName name="nachdruck">'[1]Beispiel 1'!$K$19</definedName>
    <definedName name="Raumlufttemperatur">'[2]Leistungsberechnung E-Zahl'!$B$6</definedName>
    <definedName name="sd" localSheetId="0">#REF!</definedName>
    <definedName name="sd">#REF!</definedName>
    <definedName name="sz" localSheetId="0">#REF!</definedName>
    <definedName name="sz">#REF!</definedName>
    <definedName name="szein" localSheetId="0">#REF!</definedName>
    <definedName name="szein">#REF!</definedName>
    <definedName name="vordmein" localSheetId="0">#REF!</definedName>
    <definedName name="vordmein">#REF!</definedName>
    <definedName name="vordruck" localSheetId="0">Druckdispositiv!$K$16</definedName>
    <definedName name="vordruck">'[1]Beispiel 1'!$K$16</definedName>
    <definedName name="vordruckein" localSheetId="0">#REF!</definedName>
    <definedName name="vordruckei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K8" i="1" s="1"/>
  <c r="M23" i="1"/>
  <c r="K22" i="1"/>
  <c r="M22" i="1" s="1"/>
  <c r="M21" i="1"/>
  <c r="M20" i="1"/>
  <c r="M15" i="1"/>
  <c r="M14" i="1"/>
  <c r="M13" i="1"/>
  <c r="M10" i="1"/>
  <c r="D4" i="1"/>
  <c r="F4" i="1" s="1"/>
  <c r="L4" i="1" s="1"/>
  <c r="D3" i="1"/>
  <c r="F3" i="1" s="1"/>
  <c r="L3" i="1" s="1"/>
  <c r="D21" i="1" l="1"/>
  <c r="D20" i="1"/>
  <c r="D15" i="1"/>
  <c r="D14" i="1"/>
  <c r="D35" i="1"/>
  <c r="K11" i="1"/>
  <c r="D36" i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M8" i="1"/>
  <c r="J17" i="1" l="1"/>
  <c r="K16" i="1"/>
  <c r="G19" i="1" s="1"/>
  <c r="M11" i="1"/>
  <c r="K19" i="1" l="1"/>
  <c r="B19" i="1"/>
  <c r="J19" i="1"/>
  <c r="M16" i="1"/>
  <c r="D63" i="1" l="1"/>
  <c r="K24" i="1"/>
  <c r="D55" i="1"/>
  <c r="M19" i="1"/>
  <c r="D53" i="1"/>
  <c r="D62" i="1" l="1"/>
  <c r="D60" i="1" s="1"/>
  <c r="D61" i="1" s="1"/>
  <c r="F30" i="1"/>
  <c r="F31" i="1" s="1"/>
  <c r="D56" i="1"/>
  <c r="M24" i="1"/>
  <c r="D58" i="1" l="1"/>
  <c r="D59" i="1" s="1"/>
  <c r="D57" i="1" l="1"/>
  <c r="D54" i="1"/>
  <c r="D48" i="1"/>
  <c r="F48" i="1" s="1"/>
  <c r="D51" i="1" l="1"/>
  <c r="D52" i="1"/>
  <c r="D50" i="1" l="1"/>
  <c r="F52" i="1"/>
  <c r="D49" i="1" s="1"/>
</calcChain>
</file>

<file path=xl/sharedStrings.xml><?xml version="1.0" encoding="utf-8"?>
<sst xmlns="http://schemas.openxmlformats.org/spreadsheetml/2006/main" count="97" uniqueCount="92">
  <si>
    <r>
      <t>Bestimmun</t>
    </r>
    <r>
      <rPr>
        <b/>
        <sz val="14"/>
        <color theme="1"/>
        <rFont val="Calibri"/>
        <family val="2"/>
        <scheme val="minor"/>
      </rPr>
      <t>g</t>
    </r>
    <r>
      <rPr>
        <b/>
        <u/>
        <sz val="14"/>
        <color theme="1"/>
        <rFont val="Calibri"/>
        <family val="2"/>
        <scheme val="minor"/>
      </rPr>
      <t xml:space="preserve"> der Belastun</t>
    </r>
    <r>
      <rPr>
        <b/>
        <sz val="14"/>
        <color theme="1"/>
        <rFont val="Calibri"/>
        <family val="2"/>
        <scheme val="minor"/>
      </rPr>
      <t>g</t>
    </r>
    <r>
      <rPr>
        <b/>
        <u/>
        <sz val="14"/>
        <color theme="1"/>
        <rFont val="Calibri"/>
        <family val="2"/>
        <scheme val="minor"/>
      </rPr>
      <t>swerte und S</t>
    </r>
    <r>
      <rPr>
        <b/>
        <sz val="14"/>
        <color theme="1"/>
        <rFont val="Calibri"/>
        <family val="2"/>
        <scheme val="minor"/>
      </rPr>
      <t>p</t>
    </r>
    <r>
      <rPr>
        <b/>
        <u/>
        <sz val="14"/>
        <color theme="1"/>
        <rFont val="Calibri"/>
        <family val="2"/>
        <scheme val="minor"/>
      </rPr>
      <t>itzendurchfluss Hausanschlussleitun</t>
    </r>
    <r>
      <rPr>
        <b/>
        <sz val="14"/>
        <color theme="1"/>
        <rFont val="Calibri"/>
        <family val="2"/>
        <scheme val="minor"/>
      </rPr>
      <t>g</t>
    </r>
  </si>
  <si>
    <t>Teilstrecke</t>
  </si>
  <si>
    <t>Σ LU
(früher DU)
[LU]</t>
  </si>
  <si>
    <r>
      <rPr>
        <sz val="11"/>
        <color theme="1"/>
        <rFont val="Calibri"/>
        <family val="2"/>
      </rPr>
      <t>Σ  Fluss</t>
    </r>
    <r>
      <rPr>
        <sz val="11"/>
        <color theme="1"/>
        <rFont val="Calibri"/>
        <family val="2"/>
        <scheme val="minor"/>
      </rPr>
      <t xml:space="preserve">
Q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0"/>
        <rFont val="Arial"/>
        <family val="2"/>
      </rPr>
      <t xml:space="preserve"> = LU*0.1 
[l/s]</t>
    </r>
  </si>
  <si>
    <r>
      <t>Spitzendurchfluss
Q</t>
    </r>
    <r>
      <rPr>
        <vertAlign val="subscript"/>
        <sz val="11"/>
        <color theme="1"/>
        <rFont val="Calibri"/>
        <family val="2"/>
        <scheme val="minor"/>
      </rPr>
      <t>D1</t>
    </r>
    <r>
      <rPr>
        <sz val="10"/>
        <rFont val="Arial"/>
        <family val="2"/>
      </rPr>
      <t xml:space="preserve"> = 0.598 * Q</t>
    </r>
    <r>
      <rPr>
        <vertAlign val="subscript"/>
        <sz val="11"/>
        <color theme="1"/>
        <rFont val="Calibri"/>
        <family val="2"/>
        <scheme val="minor"/>
      </rPr>
      <t>T</t>
    </r>
    <r>
      <rPr>
        <vertAlign val="superscript"/>
        <sz val="11"/>
        <color theme="1"/>
        <rFont val="Calibri"/>
        <family val="2"/>
        <scheme val="minor"/>
      </rPr>
      <t>0.257</t>
    </r>
    <r>
      <rPr>
        <sz val="10"/>
        <rFont val="Arial"/>
        <family val="2"/>
      </rPr>
      <t xml:space="preserve">
[l/s]</t>
    </r>
  </si>
  <si>
    <r>
      <t>Spitzendurchfluss 
Q</t>
    </r>
    <r>
      <rPr>
        <vertAlign val="subscript"/>
        <sz val="11"/>
        <color theme="1"/>
        <rFont val="Calibri"/>
        <family val="2"/>
        <scheme val="minor"/>
      </rPr>
      <t>D2</t>
    </r>
    <r>
      <rPr>
        <sz val="10"/>
        <rFont val="Arial"/>
        <family val="2"/>
      </rPr>
      <t xml:space="preserve"> = bes. Zustände
[l/s]</t>
    </r>
  </si>
  <si>
    <r>
      <t>Spitzendurchfluss
Q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0"/>
        <rFont val="Arial"/>
        <family val="2"/>
      </rPr>
      <t xml:space="preserve"> = Q</t>
    </r>
    <r>
      <rPr>
        <vertAlign val="subscript"/>
        <sz val="11"/>
        <color theme="1"/>
        <rFont val="Calibri"/>
        <family val="2"/>
        <scheme val="minor"/>
      </rPr>
      <t>D1</t>
    </r>
    <r>
      <rPr>
        <sz val="10"/>
        <rFont val="Arial"/>
        <family val="2"/>
      </rPr>
      <t xml:space="preserve"> + Q</t>
    </r>
    <r>
      <rPr>
        <vertAlign val="subscript"/>
        <sz val="11"/>
        <color theme="1"/>
        <rFont val="Calibri"/>
        <family val="2"/>
        <scheme val="minor"/>
      </rPr>
      <t>D2</t>
    </r>
    <r>
      <rPr>
        <sz val="10"/>
        <rFont val="Arial"/>
        <family val="2"/>
      </rPr>
      <t xml:space="preserve"> 
[l/s]</t>
    </r>
  </si>
  <si>
    <t>Hausanschlussleitung</t>
  </si>
  <si>
    <t>*</t>
  </si>
  <si>
    <t>+</t>
  </si>
  <si>
    <t>=</t>
  </si>
  <si>
    <t>Druckminderer</t>
  </si>
  <si>
    <r>
      <t>Berechnun</t>
    </r>
    <r>
      <rPr>
        <b/>
        <sz val="14"/>
        <color theme="1"/>
        <rFont val="Calibri"/>
        <family val="2"/>
        <scheme val="minor"/>
      </rPr>
      <t>g</t>
    </r>
    <r>
      <rPr>
        <b/>
        <u/>
        <sz val="14"/>
        <color theme="1"/>
        <rFont val="Calibri"/>
        <family val="2"/>
        <scheme val="minor"/>
      </rPr>
      <t xml:space="preserve"> des Betriebsdruckes nach dem Wasserzähler</t>
    </r>
  </si>
  <si>
    <t>Höhe Reservoir der Netzbetreiberin (Überlauf)</t>
  </si>
  <si>
    <r>
      <t>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0"/>
        <rFont val="Arial"/>
        <family val="2"/>
      </rPr>
      <t xml:space="preserve"> =</t>
    </r>
  </si>
  <si>
    <t>Höhe Hausanschlussleitung bei Verteilbatterie</t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</si>
  <si>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Arial"/>
        <family val="2"/>
      </rPr>
      <t xml:space="preserve"> =</t>
    </r>
  </si>
  <si>
    <t>Differenz Reservoir - Verteilbatterie</t>
  </si>
  <si>
    <r>
      <rPr>
        <sz val="11"/>
        <color theme="1"/>
        <rFont val="Calibri"/>
        <family val="2"/>
      </rPr>
      <t>Δ</t>
    </r>
    <r>
      <rPr>
        <sz val="10"/>
        <rFont val="Arial"/>
        <family val="2"/>
      </rPr>
      <t>h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</si>
  <si>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Rh1</t>
    </r>
    <r>
      <rPr>
        <sz val="10"/>
        <rFont val="Arial"/>
        <family val="2"/>
      </rPr>
      <t xml:space="preserve"> </t>
    </r>
    <r>
      <rPr>
        <sz val="11"/>
        <color theme="1"/>
        <rFont val="Calibri"/>
        <family val="2"/>
      </rPr>
      <t>≈</t>
    </r>
  </si>
  <si>
    <t>Druckschwankungen im Reservoir und Netz</t>
  </si>
  <si>
    <r>
      <t>∆p</t>
    </r>
    <r>
      <rPr>
        <vertAlign val="subscript"/>
        <sz val="11"/>
        <color theme="1"/>
        <rFont val="Calibri"/>
        <family val="2"/>
      </rPr>
      <t>VL</t>
    </r>
    <r>
      <rPr>
        <sz val="11"/>
        <color theme="1"/>
        <rFont val="Calibri"/>
        <family val="2"/>
      </rPr>
      <t xml:space="preserve"> =</t>
    </r>
  </si>
  <si>
    <t>Versorgungsdruck:</t>
  </si>
  <si>
    <r>
      <t>SP = p</t>
    </r>
    <r>
      <rPr>
        <vertAlign val="subscript"/>
        <sz val="11"/>
        <color theme="1"/>
        <rFont val="Calibri"/>
        <family val="2"/>
        <scheme val="minor"/>
      </rPr>
      <t>Rh1</t>
    </r>
    <r>
      <rPr>
        <sz val="10"/>
        <rFont val="Arial"/>
        <family val="2"/>
      </rPr>
      <t xml:space="preserve"> - ∆p</t>
    </r>
    <r>
      <rPr>
        <vertAlign val="subscript"/>
        <sz val="11"/>
        <color theme="1"/>
        <rFont val="Calibri"/>
        <family val="2"/>
        <scheme val="minor"/>
      </rPr>
      <t>VL</t>
    </r>
  </si>
  <si>
    <t>SP =</t>
  </si>
  <si>
    <r>
      <t>∆p</t>
    </r>
    <r>
      <rPr>
        <vertAlign val="subscript"/>
        <sz val="11"/>
        <color theme="1"/>
        <rFont val="Calibri"/>
        <family val="2"/>
      </rPr>
      <t>AL</t>
    </r>
    <r>
      <rPr>
        <sz val="11"/>
        <color theme="1"/>
        <rFont val="Calibri"/>
        <family val="2"/>
      </rPr>
      <t xml:space="preserve"> =</t>
    </r>
  </si>
  <si>
    <r>
      <t xml:space="preserve">- </t>
    </r>
    <r>
      <rPr>
        <sz val="11"/>
        <color theme="1"/>
        <rFont val="Calibri"/>
        <family val="2"/>
      </rPr>
      <t>Δ</t>
    </r>
    <r>
      <rPr>
        <sz val="10"/>
        <rFont val="Arial"/>
        <family val="2"/>
      </rPr>
      <t>p Wasserzähler</t>
    </r>
  </si>
  <si>
    <r>
      <t>bei Q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0"/>
        <rFont val="Arial"/>
        <family val="2"/>
      </rPr>
      <t xml:space="preserve"> =</t>
    </r>
  </si>
  <si>
    <r>
      <t>∆p</t>
    </r>
    <r>
      <rPr>
        <vertAlign val="subscript"/>
        <sz val="11"/>
        <color theme="1"/>
        <rFont val="Calibri"/>
        <family val="2"/>
      </rPr>
      <t>WZ</t>
    </r>
    <r>
      <rPr>
        <sz val="11"/>
        <color theme="1"/>
        <rFont val="Calibri"/>
        <family val="2"/>
      </rPr>
      <t xml:space="preserve"> =</t>
    </r>
  </si>
  <si>
    <r>
      <t xml:space="preserve">- </t>
    </r>
    <r>
      <rPr>
        <sz val="11"/>
        <color theme="1"/>
        <rFont val="Calibri"/>
        <family val="2"/>
      </rPr>
      <t>Δ</t>
    </r>
    <r>
      <rPr>
        <sz val="10"/>
        <rFont val="Arial"/>
        <family val="2"/>
      </rPr>
      <t>p Feinfilter Netzdruck</t>
    </r>
  </si>
  <si>
    <t>Betriebsdruck nach dem Wasserzähler:</t>
  </si>
  <si>
    <r>
      <t>OP</t>
    </r>
    <r>
      <rPr>
        <vertAlign val="subscript"/>
        <sz val="11"/>
        <color theme="1"/>
        <rFont val="Calibri"/>
        <family val="2"/>
        <scheme val="minor"/>
      </rPr>
      <t>WZ</t>
    </r>
    <r>
      <rPr>
        <sz val="10"/>
        <rFont val="Arial"/>
        <family val="2"/>
      </rPr>
      <t xml:space="preserve"> = SP - ∆p</t>
    </r>
    <r>
      <rPr>
        <vertAlign val="subscript"/>
        <sz val="11"/>
        <color theme="1"/>
        <rFont val="Calibri"/>
        <family val="2"/>
        <scheme val="minor"/>
      </rPr>
      <t>AL</t>
    </r>
    <r>
      <rPr>
        <sz val="10"/>
        <rFont val="Arial"/>
        <family val="2"/>
      </rPr>
      <t xml:space="preserve"> - ∆p</t>
    </r>
    <r>
      <rPr>
        <vertAlign val="subscript"/>
        <sz val="11"/>
        <color theme="1"/>
        <rFont val="Calibri"/>
        <family val="2"/>
        <scheme val="minor"/>
      </rPr>
      <t>WZ</t>
    </r>
  </si>
  <si>
    <r>
      <t>OP</t>
    </r>
    <r>
      <rPr>
        <vertAlign val="subscript"/>
        <sz val="11"/>
        <color theme="1"/>
        <rFont val="Calibri"/>
        <family val="2"/>
        <scheme val="minor"/>
      </rPr>
      <t>WZ</t>
    </r>
    <r>
      <rPr>
        <sz val="10"/>
        <rFont val="Arial"/>
        <family val="2"/>
      </rPr>
      <t xml:space="preserve"> =</t>
    </r>
  </si>
  <si>
    <r>
      <t>Berechnun</t>
    </r>
    <r>
      <rPr>
        <b/>
        <sz val="14"/>
        <color theme="1"/>
        <rFont val="Calibri"/>
        <family val="2"/>
        <scheme val="minor"/>
      </rPr>
      <t>g</t>
    </r>
    <r>
      <rPr>
        <b/>
        <u/>
        <sz val="14"/>
        <color theme="1"/>
        <rFont val="Calibri"/>
        <family val="2"/>
        <scheme val="minor"/>
      </rPr>
      <t xml:space="preserve"> des zur Verfü</t>
    </r>
    <r>
      <rPr>
        <b/>
        <sz val="14"/>
        <color theme="1"/>
        <rFont val="Calibri"/>
        <family val="2"/>
        <scheme val="minor"/>
      </rPr>
      <t>g</t>
    </r>
    <r>
      <rPr>
        <b/>
        <u/>
        <sz val="14"/>
        <color theme="1"/>
        <rFont val="Calibri"/>
        <family val="2"/>
        <scheme val="minor"/>
      </rPr>
      <t>un</t>
    </r>
    <r>
      <rPr>
        <b/>
        <sz val="14"/>
        <color theme="1"/>
        <rFont val="Calibri"/>
        <family val="2"/>
        <scheme val="minor"/>
      </rPr>
      <t>g</t>
    </r>
    <r>
      <rPr>
        <b/>
        <u/>
        <sz val="14"/>
        <color theme="1"/>
        <rFont val="Calibri"/>
        <family val="2"/>
        <scheme val="minor"/>
      </rPr>
      <t xml:space="preserve"> stehenden Druckverlustes</t>
    </r>
  </si>
  <si>
    <r>
      <t xml:space="preserve">PR </t>
    </r>
    <r>
      <rPr>
        <vertAlign val="subscript"/>
        <sz val="11"/>
        <color theme="1"/>
        <rFont val="Calibri"/>
        <family val="2"/>
      </rPr>
      <t>DM</t>
    </r>
    <r>
      <rPr>
        <sz val="11"/>
        <color theme="1"/>
        <rFont val="Calibri"/>
        <family val="2"/>
      </rPr>
      <t xml:space="preserve"> =</t>
    </r>
  </si>
  <si>
    <r>
      <t>∆p</t>
    </r>
    <r>
      <rPr>
        <vertAlign val="subscript"/>
        <sz val="11"/>
        <color theme="1"/>
        <rFont val="Calibri"/>
        <family val="2"/>
      </rPr>
      <t>APP2</t>
    </r>
    <r>
      <rPr>
        <sz val="11"/>
        <color theme="1"/>
        <rFont val="Calibri"/>
        <family val="2"/>
      </rPr>
      <t xml:space="preserve"> =</t>
    </r>
  </si>
  <si>
    <r>
      <t>∆p</t>
    </r>
    <r>
      <rPr>
        <vertAlign val="subscript"/>
        <sz val="11"/>
        <color theme="1"/>
        <rFont val="Calibri"/>
        <family val="2"/>
      </rPr>
      <t>APP3</t>
    </r>
    <r>
      <rPr>
        <sz val="11"/>
        <color theme="1"/>
        <rFont val="Calibri"/>
        <family val="2"/>
      </rPr>
      <t xml:space="preserve"> =</t>
    </r>
  </si>
  <si>
    <t>Höhenunterschied DM - höchste Entnahmestelle</t>
  </si>
  <si>
    <r>
      <t>h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</si>
  <si>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Rh2</t>
    </r>
    <r>
      <rPr>
        <sz val="10"/>
        <rFont val="Arial"/>
        <family val="2"/>
      </rPr>
      <t xml:space="preserve"> </t>
    </r>
    <r>
      <rPr>
        <sz val="11"/>
        <color theme="1"/>
        <rFont val="Calibri"/>
        <family val="2"/>
      </rPr>
      <t>≈</t>
    </r>
  </si>
  <si>
    <t>Fliessdruck höchste Entnahmestelle</t>
  </si>
  <si>
    <r>
      <t>p</t>
    </r>
    <r>
      <rPr>
        <vertAlign val="subscript"/>
        <sz val="11"/>
        <color theme="1"/>
        <rFont val="Calibri"/>
        <family val="2"/>
        <scheme val="minor"/>
      </rPr>
      <t>minFl</t>
    </r>
    <r>
      <rPr>
        <sz val="10"/>
        <rFont val="Arial"/>
        <family val="2"/>
      </rPr>
      <t xml:space="preserve"> =</t>
    </r>
  </si>
  <si>
    <t>Zur Verfügung stehender Druckverlust</t>
  </si>
  <si>
    <r>
      <t>∆</t>
    </r>
    <r>
      <rPr>
        <vertAlign val="subscript"/>
        <sz val="11"/>
        <color theme="1"/>
        <rFont val="Calibri"/>
        <family val="2"/>
        <scheme val="minor"/>
      </rPr>
      <t>pL</t>
    </r>
    <r>
      <rPr>
        <sz val="10"/>
        <rFont val="Arial"/>
        <family val="2"/>
      </rPr>
      <t xml:space="preserve"> = OP</t>
    </r>
    <r>
      <rPr>
        <vertAlign val="subscript"/>
        <sz val="11"/>
        <color theme="1"/>
        <rFont val="Calibri"/>
        <family val="2"/>
        <scheme val="minor"/>
      </rPr>
      <t>WZ</t>
    </r>
    <r>
      <rPr>
        <sz val="10"/>
        <rFont val="Arial"/>
        <family val="2"/>
      </rPr>
      <t xml:space="preserve"> - ∆p</t>
    </r>
    <r>
      <rPr>
        <vertAlign val="subscript"/>
        <sz val="11"/>
        <color theme="1"/>
        <rFont val="Calibri"/>
        <family val="2"/>
        <scheme val="minor"/>
      </rPr>
      <t>APP</t>
    </r>
    <r>
      <rPr>
        <sz val="10"/>
        <rFont val="Arial"/>
        <family val="2"/>
      </rPr>
      <t xml:space="preserve"> - p</t>
    </r>
    <r>
      <rPr>
        <vertAlign val="subscript"/>
        <sz val="11"/>
        <color theme="1"/>
        <rFont val="Calibri"/>
        <family val="2"/>
        <scheme val="minor"/>
      </rPr>
      <t>Rh2</t>
    </r>
    <r>
      <rPr>
        <sz val="10"/>
        <rFont val="Arial"/>
        <family val="2"/>
      </rPr>
      <t xml:space="preserve"> - p</t>
    </r>
    <r>
      <rPr>
        <vertAlign val="subscript"/>
        <sz val="11"/>
        <color theme="1"/>
        <rFont val="Calibri"/>
        <family val="2"/>
        <scheme val="minor"/>
      </rPr>
      <t>minFl</t>
    </r>
  </si>
  <si>
    <r>
      <t>∆</t>
    </r>
    <r>
      <rPr>
        <vertAlign val="subscript"/>
        <sz val="11"/>
        <color theme="1"/>
        <rFont val="Calibri"/>
        <family val="2"/>
      </rPr>
      <t>pL</t>
    </r>
    <r>
      <rPr>
        <sz val="11"/>
        <color theme="1"/>
        <rFont val="Calibri"/>
        <family val="2"/>
      </rPr>
      <t xml:space="preserve"> =</t>
    </r>
  </si>
  <si>
    <t>Entscheidungsgrundlagen</t>
  </si>
  <si>
    <t>- Alle Apparate gemäss:</t>
  </si>
  <si>
    <t>Tabelle 3</t>
  </si>
  <si>
    <t>&lt; 15 m</t>
  </si>
  <si>
    <t>&lt; 35 m</t>
  </si>
  <si>
    <t>- Besondere Zustände</t>
  </si>
  <si>
    <t>Diagramm 1</t>
  </si>
  <si>
    <t>- Zur Verfügung stehender Druckverlust</t>
  </si>
  <si>
    <t>Daten für Druckdispositiv</t>
  </si>
  <si>
    <t>x</t>
  </si>
  <si>
    <t>y</t>
  </si>
  <si>
    <t>Statischer Druck</t>
  </si>
  <si>
    <t>- Schwankungen Wasserstand</t>
  </si>
  <si>
    <t>- dp Hauptleitung</t>
  </si>
  <si>
    <t>- dp Zuleitung</t>
  </si>
  <si>
    <t>- dp Zähler</t>
  </si>
  <si>
    <t>- dp Feinfilter</t>
  </si>
  <si>
    <t>= vordruck</t>
  </si>
  <si>
    <t>DM</t>
  </si>
  <si>
    <t>- Funktion</t>
  </si>
  <si>
    <t>= nachdruck</t>
  </si>
  <si>
    <t>- dp Druckminderer</t>
  </si>
  <si>
    <t>- dp Enthärtung</t>
  </si>
  <si>
    <t>Steigleitung</t>
  </si>
  <si>
    <t>Druckverlust</t>
  </si>
  <si>
    <t>Fliessdruck</t>
  </si>
  <si>
    <r>
      <t>∆p</t>
    </r>
    <r>
      <rPr>
        <sz val="9"/>
        <color theme="1"/>
        <rFont val="Calibri"/>
        <family val="2"/>
      </rPr>
      <t>FN</t>
    </r>
    <r>
      <rPr>
        <sz val="11"/>
        <color theme="1"/>
        <rFont val="Calibri"/>
        <family val="2"/>
      </rPr>
      <t xml:space="preserve"> =</t>
    </r>
  </si>
  <si>
    <t>Objekt:</t>
  </si>
  <si>
    <t>Höhe Reservoire</t>
  </si>
  <si>
    <t>müM 580.08</t>
  </si>
  <si>
    <t>müM 499</t>
  </si>
  <si>
    <t>Legende:</t>
  </si>
  <si>
    <t>Rote Schrift = Hinweise über Druckminderer</t>
  </si>
  <si>
    <t>Baugesuchs-Nr.</t>
  </si>
  <si>
    <t>Reservoir Kopfholz  (OZ)</t>
  </si>
  <si>
    <t>Reservoir Ghei (UZ)</t>
  </si>
  <si>
    <t>grün = ausfüllen</t>
  </si>
  <si>
    <t>Druckverlust Hausanschlussleitung (Annahme)</t>
  </si>
  <si>
    <t>- Max. abgewickelte Rohrlänge Stockwerk</t>
  </si>
  <si>
    <t>- Max. abgewickelte Rohrlänge Verteilleitungen</t>
  </si>
  <si>
    <t xml:space="preserve">  Entscheid für Rohrweitenbestimmung:</t>
  </si>
  <si>
    <t>gelb = Höhe Reservoir  eintragen</t>
  </si>
  <si>
    <t xml:space="preserve">Rote Schrift, gelber Hintergund = Berechnungs- oder </t>
  </si>
  <si>
    <t>vereinfachte Bestimmung der Rohrweiten</t>
  </si>
  <si>
    <r>
      <t xml:space="preserve">- </t>
    </r>
    <r>
      <rPr>
        <sz val="11"/>
        <color theme="1"/>
        <rFont val="Calibri"/>
        <family val="2"/>
      </rPr>
      <t>Δ</t>
    </r>
    <r>
      <rPr>
        <sz val="10"/>
        <color theme="1"/>
        <rFont val="Arial"/>
        <family val="2"/>
      </rPr>
      <t>p Feinfilter</t>
    </r>
  </si>
  <si>
    <r>
      <t>bei Q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0"/>
        <color theme="1"/>
        <rFont val="Arial"/>
        <family val="2"/>
      </rPr>
      <t xml:space="preserve"> =</t>
    </r>
  </si>
  <si>
    <r>
      <t xml:space="preserve">- </t>
    </r>
    <r>
      <rPr>
        <sz val="11"/>
        <color theme="1"/>
        <rFont val="Calibri"/>
        <family val="2"/>
      </rPr>
      <t>Δ</t>
    </r>
    <r>
      <rPr>
        <sz val="10"/>
        <color theme="1"/>
        <rFont val="Arial"/>
        <family val="2"/>
      </rPr>
      <t>p Enthärtung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</si>
</sst>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0.0\ &quot;l/s&quot;"/>
    <numFmt numFmtId="165" formatCode="0.00\ &quot;l/s&quot;"/>
    <numFmt numFmtId="166" formatCode="0.0\ &quot;müM&quot;"/>
    <numFmt numFmtId="167" formatCode="0\ &quot;kPa&quot;"/>
    <numFmt numFmtId="168" formatCode="0.0\ &quot;m&quot;"/>
    <numFmt numFmtId="169" formatCode="&quot;= (&quot;0.00\ &quot;bar)&quot;"/>
    <numFmt numFmtId="170" formatCode="&quot;&gt;&quot;\ 0\ &quot;kPa&quot;"/>
    <numFmt numFmtId="171" formatCode="_ [$€-2]\ * #,##0.00_ ;_ [$€-2]\ * \-#,##0.00_ ;_ [$€-2]\ * &quot;-&quot;??_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Helvetica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9E7A7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/>
    <xf numFmtId="43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7" fillId="0" borderId="0"/>
    <xf numFmtId="0" fontId="18" fillId="0" borderId="0"/>
  </cellStyleXfs>
  <cellXfs count="189">
    <xf numFmtId="0" fontId="0" fillId="0" borderId="0" xfId="0"/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5" fillId="0" borderId="0" xfId="1" applyAlignment="1">
      <alignment vertical="center"/>
    </xf>
    <xf numFmtId="0" fontId="5" fillId="0" borderId="0" xfId="1"/>
    <xf numFmtId="0" fontId="5" fillId="0" borderId="1" xfId="1" applyBorder="1" applyAlignment="1">
      <alignment horizontal="left" vertical="top" indent="1"/>
    </xf>
    <xf numFmtId="0" fontId="9" fillId="0" borderId="2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5" fillId="0" borderId="6" xfId="1" applyBorder="1" applyAlignment="1">
      <alignment horizontal="left" indent="1"/>
    </xf>
    <xf numFmtId="164" fontId="5" fillId="0" borderId="8" xfId="1" applyNumberFormat="1" applyBorder="1" applyAlignment="1">
      <alignment horizontal="center"/>
    </xf>
    <xf numFmtId="0" fontId="5" fillId="0" borderId="0" xfId="1" applyFont="1"/>
    <xf numFmtId="0" fontId="5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5" fillId="0" borderId="11" xfId="1" applyFont="1" applyBorder="1" applyAlignment="1">
      <alignment horizontal="left" indent="1"/>
    </xf>
    <xf numFmtId="164" fontId="5" fillId="0" borderId="13" xfId="1" applyNumberFormat="1" applyBorder="1" applyAlignment="1">
      <alignment horizontal="center"/>
    </xf>
    <xf numFmtId="0" fontId="5" fillId="0" borderId="14" xfId="1" applyBorder="1"/>
    <xf numFmtId="0" fontId="5" fillId="0" borderId="14" xfId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4" xfId="1" applyBorder="1" applyAlignment="1">
      <alignment horizontal="left" vertical="center" indent="1"/>
    </xf>
    <xf numFmtId="0" fontId="5" fillId="0" borderId="17" xfId="1" applyBorder="1" applyAlignment="1">
      <alignment vertical="center"/>
    </xf>
    <xf numFmtId="0" fontId="5" fillId="0" borderId="5" xfId="1" applyBorder="1" applyAlignment="1">
      <alignment vertical="center"/>
    </xf>
    <xf numFmtId="0" fontId="5" fillId="0" borderId="1" xfId="1" applyBorder="1" applyAlignment="1">
      <alignment horizontal="right" vertical="center" indent="1"/>
    </xf>
    <xf numFmtId="0" fontId="5" fillId="0" borderId="0" xfId="1" applyFill="1" applyBorder="1" applyAlignment="1">
      <alignment horizontal="right" vertical="center" indent="2"/>
    </xf>
    <xf numFmtId="0" fontId="5" fillId="0" borderId="0" xfId="1" applyFill="1" applyBorder="1" applyAlignment="1">
      <alignment horizontal="right" vertical="center" indent="4"/>
    </xf>
    <xf numFmtId="0" fontId="5" fillId="0" borderId="19" xfId="1" applyBorder="1" applyAlignment="1">
      <alignment horizontal="left" vertical="center" indent="1"/>
    </xf>
    <xf numFmtId="0" fontId="5" fillId="0" borderId="20" xfId="1" applyBorder="1" applyAlignment="1">
      <alignment vertical="center"/>
    </xf>
    <xf numFmtId="0" fontId="5" fillId="0" borderId="21" xfId="1" applyBorder="1" applyAlignment="1">
      <alignment vertical="center"/>
    </xf>
    <xf numFmtId="0" fontId="5" fillId="0" borderId="22" xfId="1" applyBorder="1" applyAlignment="1">
      <alignment horizontal="right" vertical="center" indent="1"/>
    </xf>
    <xf numFmtId="167" fontId="5" fillId="0" borderId="24" xfId="1" applyNumberFormat="1" applyBorder="1" applyAlignment="1">
      <alignment horizontal="right" vertical="center" indent="4"/>
    </xf>
    <xf numFmtId="0" fontId="5" fillId="0" borderId="15" xfId="1" applyBorder="1" applyAlignment="1">
      <alignment horizontal="left" vertical="center" indent="1"/>
    </xf>
    <xf numFmtId="0" fontId="5" fillId="0" borderId="25" xfId="1" applyBorder="1" applyAlignment="1">
      <alignment vertical="center"/>
    </xf>
    <xf numFmtId="0" fontId="5" fillId="0" borderId="16" xfId="1" applyBorder="1" applyAlignment="1">
      <alignment vertical="center"/>
    </xf>
    <xf numFmtId="0" fontId="5" fillId="0" borderId="11" xfId="1" applyBorder="1" applyAlignment="1">
      <alignment horizontal="right" vertical="center" indent="1"/>
    </xf>
    <xf numFmtId="0" fontId="5" fillId="0" borderId="27" xfId="1" applyBorder="1" applyAlignment="1">
      <alignment horizontal="right" vertical="center" indent="1"/>
    </xf>
    <xf numFmtId="169" fontId="5" fillId="0" borderId="30" xfId="1" applyNumberFormat="1" applyBorder="1" applyAlignment="1">
      <alignment horizontal="right" vertical="center"/>
    </xf>
    <xf numFmtId="0" fontId="5" fillId="0" borderId="0" xfId="1" applyBorder="1" applyAlignment="1">
      <alignment vertical="center"/>
    </xf>
    <xf numFmtId="0" fontId="5" fillId="0" borderId="31" xfId="1" applyBorder="1" applyAlignment="1">
      <alignment vertical="center"/>
    </xf>
    <xf numFmtId="0" fontId="5" fillId="0" borderId="0" xfId="1" applyBorder="1" applyAlignment="1">
      <alignment horizontal="right" vertical="center" indent="2"/>
    </xf>
    <xf numFmtId="168" fontId="5" fillId="0" borderId="0" xfId="1" applyNumberFormat="1" applyBorder="1" applyAlignment="1">
      <alignment horizontal="right" vertical="center" indent="4"/>
    </xf>
    <xf numFmtId="0" fontId="5" fillId="0" borderId="0" xfId="1" applyBorder="1" applyAlignment="1">
      <alignment horizontal="right" vertical="center" indent="1"/>
    </xf>
    <xf numFmtId="167" fontId="5" fillId="0" borderId="0" xfId="1" applyNumberFormat="1" applyBorder="1" applyAlignment="1">
      <alignment horizontal="right" vertical="center" indent="4"/>
    </xf>
    <xf numFmtId="169" fontId="5" fillId="0" borderId="0" xfId="1" applyNumberFormat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 indent="2"/>
    </xf>
    <xf numFmtId="167" fontId="5" fillId="0" borderId="0" xfId="1" applyNumberFormat="1" applyFill="1" applyBorder="1" applyAlignment="1">
      <alignment horizontal="right" vertical="center" indent="4"/>
    </xf>
    <xf numFmtId="0" fontId="9" fillId="0" borderId="1" xfId="1" applyFont="1" applyBorder="1" applyAlignment="1">
      <alignment horizontal="right" vertical="center" indent="1"/>
    </xf>
    <xf numFmtId="169" fontId="5" fillId="0" borderId="3" xfId="1" applyNumberFormat="1" applyBorder="1" applyAlignment="1">
      <alignment horizontal="right" vertical="center"/>
    </xf>
    <xf numFmtId="0" fontId="5" fillId="0" borderId="25" xfId="1" applyBorder="1" applyAlignment="1">
      <alignment horizontal="left" vertical="center" indent="1"/>
    </xf>
    <xf numFmtId="0" fontId="5" fillId="0" borderId="16" xfId="1" applyBorder="1" applyAlignment="1">
      <alignment horizontal="left" vertical="center" indent="1"/>
    </xf>
    <xf numFmtId="0" fontId="5" fillId="3" borderId="33" xfId="1" applyFill="1" applyBorder="1" applyAlignment="1">
      <alignment horizontal="left" vertical="center" indent="3"/>
    </xf>
    <xf numFmtId="0" fontId="5" fillId="3" borderId="34" xfId="1" applyFill="1" applyBorder="1" applyAlignment="1">
      <alignment horizontal="left" vertical="center" indent="2"/>
    </xf>
    <xf numFmtId="167" fontId="5" fillId="3" borderId="35" xfId="1" applyNumberFormat="1" applyFill="1" applyBorder="1" applyAlignment="1">
      <alignment horizontal="right" vertical="center" indent="4"/>
    </xf>
    <xf numFmtId="169" fontId="5" fillId="0" borderId="13" xfId="1" applyNumberFormat="1" applyBorder="1" applyAlignment="1">
      <alignment horizontal="right" vertical="center"/>
    </xf>
    <xf numFmtId="0" fontId="5" fillId="0" borderId="2" xfId="1" applyBorder="1" applyAlignment="1">
      <alignment vertical="center"/>
    </xf>
    <xf numFmtId="0" fontId="5" fillId="0" borderId="3" xfId="1" applyBorder="1" applyAlignment="1">
      <alignment vertical="center"/>
    </xf>
    <xf numFmtId="0" fontId="9" fillId="0" borderId="22" xfId="1" applyFont="1" applyBorder="1" applyAlignment="1">
      <alignment horizontal="right" vertical="center" indent="1"/>
    </xf>
    <xf numFmtId="169" fontId="5" fillId="0" borderId="38" xfId="1" applyNumberFormat="1" applyBorder="1" applyAlignment="1">
      <alignment horizontal="right" vertical="center"/>
    </xf>
    <xf numFmtId="0" fontId="5" fillId="3" borderId="33" xfId="1" quotePrefix="1" applyFill="1" applyBorder="1" applyAlignment="1">
      <alignment horizontal="left" vertical="center" indent="2"/>
    </xf>
    <xf numFmtId="0" fontId="5" fillId="3" borderId="34" xfId="1" quotePrefix="1" applyFill="1" applyBorder="1" applyAlignment="1">
      <alignment horizontal="left" vertical="center" indent="2"/>
    </xf>
    <xf numFmtId="167" fontId="5" fillId="3" borderId="35" xfId="1" applyNumberFormat="1" applyFill="1" applyBorder="1" applyAlignment="1">
      <alignment horizontal="right" vertical="center"/>
    </xf>
    <xf numFmtId="0" fontId="5" fillId="0" borderId="0" xfId="1" applyBorder="1"/>
    <xf numFmtId="0" fontId="5" fillId="0" borderId="0" xfId="1" quotePrefix="1" applyBorder="1" applyAlignment="1">
      <alignment vertical="center" wrapText="1"/>
    </xf>
    <xf numFmtId="0" fontId="13" fillId="0" borderId="0" xfId="1" applyFont="1" applyFill="1" applyBorder="1"/>
    <xf numFmtId="0" fontId="9" fillId="0" borderId="27" xfId="1" applyFont="1" applyBorder="1" applyAlignment="1">
      <alignment horizontal="right" vertical="center" indent="1"/>
    </xf>
    <xf numFmtId="169" fontId="5" fillId="0" borderId="3" xfId="1" applyNumberFormat="1" applyBorder="1" applyAlignment="1">
      <alignment vertical="center"/>
    </xf>
    <xf numFmtId="169" fontId="5" fillId="0" borderId="38" xfId="1" applyNumberFormat="1" applyBorder="1" applyAlignment="1">
      <alignment vertical="center"/>
    </xf>
    <xf numFmtId="0" fontId="5" fillId="0" borderId="40" xfId="1" applyBorder="1" applyAlignment="1">
      <alignment vertical="center"/>
    </xf>
    <xf numFmtId="0" fontId="5" fillId="0" borderId="14" xfId="1" applyBorder="1" applyAlignment="1">
      <alignment vertical="center"/>
    </xf>
    <xf numFmtId="0" fontId="9" fillId="0" borderId="29" xfId="1" applyFont="1" applyBorder="1" applyAlignment="1">
      <alignment horizontal="right" vertical="center" indent="1"/>
    </xf>
    <xf numFmtId="0" fontId="5" fillId="0" borderId="22" xfId="1" applyFill="1" applyBorder="1" applyAlignment="1">
      <alignment horizontal="right" vertical="center" indent="1"/>
    </xf>
    <xf numFmtId="0" fontId="9" fillId="0" borderId="11" xfId="1" applyFont="1" applyBorder="1" applyAlignment="1">
      <alignment horizontal="right" vertical="center" indent="1"/>
    </xf>
    <xf numFmtId="169" fontId="5" fillId="0" borderId="13" xfId="1" applyNumberFormat="1" applyBorder="1" applyAlignment="1">
      <alignment vertical="center"/>
    </xf>
    <xf numFmtId="0" fontId="5" fillId="0" borderId="42" xfId="1" quotePrefix="1" applyBorder="1" applyAlignment="1">
      <alignment horizontal="left" vertical="center" indent="1"/>
    </xf>
    <xf numFmtId="0" fontId="5" fillId="0" borderId="39" xfId="1" applyBorder="1" applyAlignment="1">
      <alignment vertical="center"/>
    </xf>
    <xf numFmtId="0" fontId="5" fillId="0" borderId="43" xfId="1" applyBorder="1" applyAlignment="1">
      <alignment vertical="center"/>
    </xf>
    <xf numFmtId="0" fontId="5" fillId="0" borderId="39" xfId="1" applyBorder="1" applyAlignment="1">
      <alignment horizontal="left" vertical="center"/>
    </xf>
    <xf numFmtId="0" fontId="5" fillId="0" borderId="0" xfId="1" applyFill="1" applyBorder="1" applyAlignment="1">
      <alignment horizontal="center" vertical="center"/>
    </xf>
    <xf numFmtId="0" fontId="5" fillId="0" borderId="0" xfId="1" applyFill="1" applyBorder="1" applyAlignment="1">
      <alignment horizontal="left" vertical="center" indent="5"/>
    </xf>
    <xf numFmtId="0" fontId="5" fillId="0" borderId="44" xfId="1" quotePrefix="1" applyBorder="1" applyAlignment="1">
      <alignment horizontal="left" vertical="center" indent="1"/>
    </xf>
    <xf numFmtId="0" fontId="5" fillId="0" borderId="0" xfId="1" applyBorder="1" applyAlignment="1">
      <alignment horizontal="left" vertical="center"/>
    </xf>
    <xf numFmtId="0" fontId="5" fillId="0" borderId="0" xfId="1" applyFill="1" applyBorder="1" applyAlignment="1">
      <alignment horizontal="left" vertical="center"/>
    </xf>
    <xf numFmtId="0" fontId="5" fillId="0" borderId="0" xfId="1" applyFill="1" applyBorder="1" applyAlignment="1">
      <alignment vertical="center"/>
    </xf>
    <xf numFmtId="0" fontId="5" fillId="0" borderId="44" xfId="1" quotePrefix="1" applyFont="1" applyBorder="1" applyAlignment="1">
      <alignment horizontal="left" vertical="center" indent="1"/>
    </xf>
    <xf numFmtId="0" fontId="5" fillId="0" borderId="40" xfId="1" applyBorder="1" applyAlignment="1">
      <alignment horizontal="left" vertical="center"/>
    </xf>
    <xf numFmtId="170" fontId="5" fillId="0" borderId="0" xfId="1" applyNumberFormat="1" applyFill="1" applyBorder="1" applyAlignment="1">
      <alignment horizontal="left" vertical="center"/>
    </xf>
    <xf numFmtId="170" fontId="5" fillId="0" borderId="0" xfId="1" applyNumberFormat="1" applyFill="1" applyBorder="1" applyAlignment="1">
      <alignment horizontal="center" vertical="center"/>
    </xf>
    <xf numFmtId="0" fontId="5" fillId="0" borderId="0" xfId="1" applyBorder="1" applyAlignment="1">
      <alignment horizontal="right" vertical="center"/>
    </xf>
    <xf numFmtId="0" fontId="13" fillId="4" borderId="45" xfId="1" applyFont="1" applyFill="1" applyBorder="1" applyAlignment="1">
      <alignment horizontal="left" vertical="center" indent="1"/>
    </xf>
    <xf numFmtId="0" fontId="13" fillId="4" borderId="24" xfId="1" applyFont="1" applyFill="1" applyBorder="1" applyAlignment="1">
      <alignment horizontal="left" vertical="center" indent="1"/>
    </xf>
    <xf numFmtId="0" fontId="13" fillId="4" borderId="46" xfId="1" applyFont="1" applyFill="1" applyBorder="1" applyAlignment="1">
      <alignment horizontal="left" vertical="center" indent="1"/>
    </xf>
    <xf numFmtId="0" fontId="5" fillId="0" borderId="0" xfId="1" quotePrefix="1" applyBorder="1" applyAlignment="1">
      <alignment horizontal="right" vertical="center"/>
    </xf>
    <xf numFmtId="0" fontId="13" fillId="0" borderId="0" xfId="1" applyFont="1" applyFill="1" applyBorder="1" applyAlignment="1">
      <alignment horizontal="left" vertical="center" indent="1"/>
    </xf>
    <xf numFmtId="0" fontId="13" fillId="0" borderId="0" xfId="1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1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0" borderId="0" xfId="0" quotePrefix="1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2" fontId="16" fillId="0" borderId="0" xfId="0" quotePrefix="1" applyNumberFormat="1" applyFont="1" applyAlignment="1">
      <alignment horizontal="left"/>
    </xf>
    <xf numFmtId="1" fontId="0" fillId="6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5" fillId="0" borderId="0" xfId="1" applyNumberFormat="1"/>
    <xf numFmtId="0" fontId="17" fillId="0" borderId="0" xfId="0" applyFont="1" applyAlignment="1">
      <alignment horizontal="left"/>
    </xf>
    <xf numFmtId="1" fontId="0" fillId="7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2" fontId="16" fillId="0" borderId="0" xfId="0" quotePrefix="1" applyNumberFormat="1" applyFont="1" applyFill="1" applyAlignment="1">
      <alignment horizontal="left"/>
    </xf>
    <xf numFmtId="1" fontId="0" fillId="8" borderId="0" xfId="0" applyNumberFormat="1" applyFill="1" applyAlignment="1">
      <alignment horizontal="center"/>
    </xf>
    <xf numFmtId="2" fontId="17" fillId="8" borderId="0" xfId="0" applyNumberFormat="1" applyFont="1" applyFill="1" applyAlignment="1">
      <alignment horizontal="center"/>
    </xf>
    <xf numFmtId="2" fontId="17" fillId="0" borderId="0" xfId="0" quotePrefix="1" applyNumberFormat="1" applyFont="1" applyFill="1" applyAlignment="1">
      <alignment horizontal="left"/>
    </xf>
    <xf numFmtId="2" fontId="0" fillId="8" borderId="0" xfId="0" applyNumberFormat="1" applyFill="1" applyAlignment="1">
      <alignment horizontal="center"/>
    </xf>
    <xf numFmtId="0" fontId="16" fillId="0" borderId="0" xfId="0" applyFont="1" applyAlignment="1">
      <alignment horizontal="left"/>
    </xf>
    <xf numFmtId="0" fontId="5" fillId="2" borderId="7" xfId="1" applyFill="1" applyBorder="1" applyAlignment="1" applyProtection="1">
      <alignment horizontal="center"/>
      <protection locked="0"/>
    </xf>
    <xf numFmtId="0" fontId="5" fillId="2" borderId="12" xfId="1" applyFill="1" applyBorder="1" applyAlignment="1" applyProtection="1">
      <alignment horizontal="center"/>
      <protection locked="0"/>
    </xf>
    <xf numFmtId="0" fontId="4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0" fillId="0" borderId="49" xfId="1" applyFont="1" applyBorder="1" applyAlignment="1">
      <alignment vertical="center"/>
    </xf>
    <xf numFmtId="0" fontId="5" fillId="10" borderId="50" xfId="1" applyFill="1" applyBorder="1" applyAlignment="1">
      <alignment vertical="center"/>
    </xf>
    <xf numFmtId="0" fontId="4" fillId="10" borderId="51" xfId="1" applyFont="1" applyFill="1" applyBorder="1" applyAlignment="1">
      <alignment vertical="center"/>
    </xf>
    <xf numFmtId="0" fontId="3" fillId="10" borderId="49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left" vertical="center" indent="1"/>
    </xf>
    <xf numFmtId="0" fontId="3" fillId="0" borderId="44" xfId="1" quotePrefix="1" applyFont="1" applyBorder="1" applyAlignment="1">
      <alignment horizontal="left" vertical="center" indent="1"/>
    </xf>
    <xf numFmtId="0" fontId="5" fillId="0" borderId="19" xfId="1" quotePrefix="1" applyFill="1" applyBorder="1" applyAlignment="1">
      <alignment horizontal="left" vertical="center" wrapText="1" indent="1"/>
    </xf>
    <xf numFmtId="0" fontId="5" fillId="0" borderId="20" xfId="1" applyFill="1" applyBorder="1" applyAlignment="1">
      <alignment horizontal="right" vertical="center"/>
    </xf>
    <xf numFmtId="165" fontId="2" fillId="0" borderId="21" xfId="1" applyNumberFormat="1" applyFont="1" applyFill="1" applyBorder="1" applyAlignment="1">
      <alignment horizontal="left" vertical="center" indent="1"/>
    </xf>
    <xf numFmtId="0" fontId="2" fillId="0" borderId="20" xfId="1" applyFont="1" applyBorder="1" applyAlignment="1">
      <alignment horizontal="right" vertical="center"/>
    </xf>
    <xf numFmtId="0" fontId="2" fillId="0" borderId="19" xfId="1" quotePrefix="1" applyFont="1" applyFill="1" applyBorder="1" applyAlignment="1">
      <alignment horizontal="left" vertical="center" wrapText="1" indent="2"/>
    </xf>
    <xf numFmtId="168" fontId="5" fillId="0" borderId="26" xfId="1" applyNumberFormat="1" applyBorder="1" applyAlignment="1">
      <alignment horizontal="right" vertical="center" wrapText="1" indent="3"/>
    </xf>
    <xf numFmtId="168" fontId="5" fillId="0" borderId="16" xfId="1" applyNumberFormat="1" applyBorder="1" applyAlignment="1">
      <alignment horizontal="right" vertical="center" wrapText="1" indent="3"/>
    </xf>
    <xf numFmtId="167" fontId="5" fillId="0" borderId="28" xfId="1" applyNumberFormat="1" applyBorder="1" applyAlignment="1">
      <alignment horizontal="center"/>
    </xf>
    <xf numFmtId="167" fontId="5" fillId="0" borderId="29" xfId="1" applyNumberFormat="1" applyBorder="1" applyAlignment="1">
      <alignment horizontal="center"/>
    </xf>
    <xf numFmtId="0" fontId="5" fillId="0" borderId="4" xfId="1" applyFont="1" applyBorder="1" applyAlignment="1">
      <alignment horizontal="center" vertical="top" wrapText="1"/>
    </xf>
    <xf numFmtId="0" fontId="5" fillId="0" borderId="5" xfId="1" applyBorder="1" applyAlignment="1">
      <alignment horizontal="center" vertical="top" wrapText="1"/>
    </xf>
    <xf numFmtId="0" fontId="5" fillId="0" borderId="4" xfId="1" applyBorder="1" applyAlignment="1">
      <alignment horizontal="center" vertical="top" wrapText="1"/>
    </xf>
    <xf numFmtId="165" fontId="5" fillId="0" borderId="9" xfId="1" applyNumberFormat="1" applyBorder="1" applyAlignment="1">
      <alignment horizontal="center"/>
    </xf>
    <xf numFmtId="165" fontId="5" fillId="0" borderId="10" xfId="1" applyNumberFormat="1" applyBorder="1" applyAlignment="1">
      <alignment horizontal="center"/>
    </xf>
    <xf numFmtId="164" fontId="5" fillId="0" borderId="9" xfId="1" applyNumberFormat="1" applyBorder="1" applyAlignment="1">
      <alignment horizontal="center"/>
    </xf>
    <xf numFmtId="164" fontId="5" fillId="0" borderId="10" xfId="1" applyNumberFormat="1" applyBorder="1" applyAlignment="1">
      <alignment horizontal="center"/>
    </xf>
    <xf numFmtId="165" fontId="5" fillId="0" borderId="15" xfId="1" applyNumberFormat="1" applyBorder="1" applyAlignment="1">
      <alignment horizontal="center"/>
    </xf>
    <xf numFmtId="165" fontId="5" fillId="0" borderId="16" xfId="1" applyNumberFormat="1" applyBorder="1" applyAlignment="1">
      <alignment horizontal="center"/>
    </xf>
    <xf numFmtId="164" fontId="5" fillId="0" borderId="15" xfId="1" applyNumberFormat="1" applyBorder="1" applyAlignment="1">
      <alignment horizontal="center"/>
    </xf>
    <xf numFmtId="164" fontId="5" fillId="0" borderId="16" xfId="1" applyNumberFormat="1" applyBorder="1" applyAlignment="1">
      <alignment horizontal="center"/>
    </xf>
    <xf numFmtId="166" fontId="5" fillId="10" borderId="18" xfId="1" applyNumberFormat="1" applyFill="1" applyBorder="1" applyAlignment="1" applyProtection="1">
      <alignment horizontal="right" vertical="center" indent="2"/>
      <protection locked="0"/>
    </xf>
    <xf numFmtId="166" fontId="5" fillId="10" borderId="5" xfId="1" applyNumberFormat="1" applyFill="1" applyBorder="1" applyAlignment="1" applyProtection="1">
      <alignment horizontal="right" vertical="center" indent="2"/>
      <protection locked="0"/>
    </xf>
    <xf numFmtId="166" fontId="5" fillId="2" borderId="47" xfId="1" applyNumberFormat="1" applyFill="1" applyBorder="1" applyAlignment="1" applyProtection="1">
      <alignment horizontal="right" vertical="center" indent="2"/>
      <protection locked="0"/>
    </xf>
    <xf numFmtId="166" fontId="5" fillId="2" borderId="48" xfId="1" applyNumberFormat="1" applyFill="1" applyBorder="1" applyAlignment="1" applyProtection="1">
      <alignment horizontal="right" vertical="center" indent="2"/>
      <protection locked="0"/>
    </xf>
    <xf numFmtId="167" fontId="5" fillId="2" borderId="23" xfId="1" applyNumberFormat="1" applyFill="1" applyBorder="1" applyAlignment="1" applyProtection="1">
      <alignment horizontal="center" vertical="center"/>
      <protection locked="0"/>
    </xf>
    <xf numFmtId="167" fontId="5" fillId="2" borderId="37" xfId="1" applyNumberFormat="1" applyFill="1" applyBorder="1" applyAlignment="1" applyProtection="1">
      <alignment horizontal="center" vertical="center"/>
      <protection locked="0"/>
    </xf>
    <xf numFmtId="0" fontId="5" fillId="0" borderId="22" xfId="1" applyBorder="1" applyAlignment="1">
      <alignment horizontal="left" vertical="center" wrapText="1" indent="1"/>
    </xf>
    <xf numFmtId="0" fontId="5" fillId="0" borderId="41" xfId="1" applyBorder="1" applyAlignment="1">
      <alignment horizontal="left" vertical="center" indent="1"/>
    </xf>
    <xf numFmtId="0" fontId="5" fillId="0" borderId="23" xfId="1" applyBorder="1" applyAlignment="1">
      <alignment horizontal="left" vertical="center" indent="1"/>
    </xf>
    <xf numFmtId="168" fontId="5" fillId="2" borderId="28" xfId="1" applyNumberFormat="1" applyFill="1" applyBorder="1" applyAlignment="1" applyProtection="1">
      <alignment horizontal="center" vertical="center"/>
      <protection locked="0"/>
    </xf>
    <xf numFmtId="168" fontId="5" fillId="2" borderId="35" xfId="1" applyNumberFormat="1" applyFill="1" applyBorder="1" applyAlignment="1" applyProtection="1">
      <alignment horizontal="center" vertical="center"/>
      <protection locked="0"/>
    </xf>
    <xf numFmtId="167" fontId="5" fillId="0" borderId="23" xfId="1" applyNumberFormat="1" applyBorder="1" applyAlignment="1">
      <alignment horizontal="center" vertical="center"/>
    </xf>
    <xf numFmtId="167" fontId="5" fillId="0" borderId="37" xfId="1" applyNumberFormat="1" applyBorder="1" applyAlignment="1">
      <alignment horizontal="center" vertical="center"/>
    </xf>
    <xf numFmtId="0" fontId="5" fillId="0" borderId="1" xfId="1" applyBorder="1" applyAlignment="1">
      <alignment horizontal="left" vertical="center" wrapText="1" indent="1"/>
    </xf>
    <xf numFmtId="0" fontId="5" fillId="0" borderId="2" xfId="1" applyBorder="1" applyAlignment="1">
      <alignment horizontal="left" vertical="center" indent="1"/>
    </xf>
    <xf numFmtId="0" fontId="5" fillId="0" borderId="3" xfId="1" applyBorder="1" applyAlignment="1">
      <alignment horizontal="left" vertical="center" indent="1"/>
    </xf>
    <xf numFmtId="167" fontId="5" fillId="9" borderId="18" xfId="1" applyNumberFormat="1" applyFill="1" applyBorder="1" applyAlignment="1">
      <alignment horizontal="center" vertical="center"/>
    </xf>
    <xf numFmtId="167" fontId="5" fillId="9" borderId="32" xfId="1" applyNumberFormat="1" applyFill="1" applyBorder="1" applyAlignment="1">
      <alignment horizontal="center" vertical="center"/>
    </xf>
    <xf numFmtId="167" fontId="5" fillId="0" borderId="26" xfId="1" applyNumberFormat="1" applyBorder="1" applyAlignment="1">
      <alignment horizontal="center" vertical="center"/>
    </xf>
    <xf numFmtId="167" fontId="5" fillId="0" borderId="36" xfId="1" applyNumberForma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167" fontId="14" fillId="11" borderId="28" xfId="1" applyNumberFormat="1" applyFont="1" applyFill="1" applyBorder="1" applyAlignment="1" applyProtection="1">
      <alignment horizontal="center" vertical="center"/>
      <protection locked="0"/>
    </xf>
    <xf numFmtId="167" fontId="14" fillId="11" borderId="35" xfId="1" applyNumberFormat="1" applyFont="1" applyFill="1" applyBorder="1" applyAlignment="1" applyProtection="1">
      <alignment horizontal="center" vertical="center"/>
      <protection locked="0"/>
    </xf>
    <xf numFmtId="167" fontId="5" fillId="0" borderId="18" xfId="1" applyNumberFormat="1" applyBorder="1" applyAlignment="1">
      <alignment horizontal="center" vertical="center" wrapText="1"/>
    </xf>
    <xf numFmtId="167" fontId="5" fillId="0" borderId="32" xfId="1" applyNumberFormat="1" applyBorder="1" applyAlignment="1">
      <alignment horizontal="center" vertical="center" wrapText="1"/>
    </xf>
    <xf numFmtId="167" fontId="5" fillId="0" borderId="44" xfId="1" applyNumberFormat="1" applyFont="1" applyBorder="1" applyAlignment="1">
      <alignment horizontal="right" vertical="center" indent="1"/>
    </xf>
    <xf numFmtId="167" fontId="5" fillId="0" borderId="0" xfId="1" applyNumberFormat="1" applyBorder="1" applyAlignment="1">
      <alignment horizontal="right" vertical="center" indent="1"/>
    </xf>
    <xf numFmtId="167" fontId="5" fillId="0" borderId="44" xfId="1" applyNumberFormat="1" applyBorder="1" applyAlignment="1">
      <alignment horizontal="right" vertical="center" indent="1"/>
    </xf>
    <xf numFmtId="0" fontId="3" fillId="0" borderId="45" xfId="1" quotePrefix="1" applyFont="1" applyBorder="1" applyAlignment="1">
      <alignment horizontal="left" vertical="center"/>
    </xf>
    <xf numFmtId="0" fontId="5" fillId="0" borderId="24" xfId="1" applyBorder="1" applyAlignment="1">
      <alignment horizontal="left" vertical="center"/>
    </xf>
    <xf numFmtId="0" fontId="5" fillId="0" borderId="46" xfId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5" fillId="0" borderId="0" xfId="1" applyFill="1" applyBorder="1" applyAlignment="1">
      <alignment horizontal="left" vertical="center"/>
    </xf>
    <xf numFmtId="0" fontId="5" fillId="0" borderId="11" xfId="1" applyBorder="1" applyAlignment="1">
      <alignment horizontal="left" vertical="center" wrapText="1" indent="1"/>
    </xf>
    <xf numFmtId="0" fontId="5" fillId="0" borderId="12" xfId="1" applyBorder="1" applyAlignment="1">
      <alignment horizontal="left" vertical="center" indent="1"/>
    </xf>
    <xf numFmtId="0" fontId="5" fillId="0" borderId="13" xfId="1" applyBorder="1" applyAlignment="1">
      <alignment horizontal="left" vertical="center" indent="1"/>
    </xf>
    <xf numFmtId="0" fontId="5" fillId="3" borderId="33" xfId="1" applyFill="1" applyBorder="1" applyAlignment="1">
      <alignment horizontal="left" vertical="center" indent="2"/>
    </xf>
    <xf numFmtId="0" fontId="5" fillId="3" borderId="34" xfId="1" applyFill="1" applyBorder="1" applyAlignment="1">
      <alignment horizontal="left" vertical="center" indent="2"/>
    </xf>
    <xf numFmtId="0" fontId="5" fillId="3" borderId="35" xfId="1" applyFill="1" applyBorder="1" applyAlignment="1">
      <alignment horizontal="left" vertical="center" indent="2"/>
    </xf>
    <xf numFmtId="0" fontId="5" fillId="0" borderId="42" xfId="1" applyBorder="1" applyAlignment="1">
      <alignment horizontal="right" vertical="center" indent="1"/>
    </xf>
    <xf numFmtId="0" fontId="5" fillId="0" borderId="39" xfId="1" applyBorder="1" applyAlignment="1">
      <alignment horizontal="right" vertical="center" indent="1"/>
    </xf>
    <xf numFmtId="0" fontId="5" fillId="0" borderId="44" xfId="1" applyBorder="1" applyAlignment="1">
      <alignment horizontal="right" vertical="center" indent="1"/>
    </xf>
    <xf numFmtId="0" fontId="5" fillId="0" borderId="0" xfId="1" applyBorder="1" applyAlignment="1">
      <alignment horizontal="right" vertical="center" indent="1"/>
    </xf>
    <xf numFmtId="0" fontId="5" fillId="0" borderId="38" xfId="1" applyBorder="1" applyAlignment="1">
      <alignment horizontal="left" vertical="center" indent="1"/>
    </xf>
    <xf numFmtId="168" fontId="20" fillId="2" borderId="28" xfId="1" applyNumberFormat="1" applyFont="1" applyFill="1" applyBorder="1" applyAlignment="1" applyProtection="1">
      <alignment horizontal="center" vertical="center"/>
      <protection locked="0"/>
    </xf>
    <xf numFmtId="168" fontId="20" fillId="2" borderId="35" xfId="1" applyNumberFormat="1" applyFont="1" applyFill="1" applyBorder="1" applyAlignment="1" applyProtection="1">
      <alignment horizontal="center" vertical="center"/>
      <protection locked="0"/>
    </xf>
  </cellXfs>
  <cellStyles count="6">
    <cellStyle name="Dezimal 2" xfId="2" xr:uid="{00000000-0005-0000-0000-000000000000}"/>
    <cellStyle name="Euro" xfId="3" xr:uid="{00000000-0005-0000-0000-000001000000}"/>
    <cellStyle name="Standard" xfId="0" builtinId="0"/>
    <cellStyle name="Standard 2" xfId="4" xr:uid="{00000000-0005-0000-0000-000003000000}"/>
    <cellStyle name="Standard 3" xfId="5" xr:uid="{00000000-0005-0000-0000-000004000000}"/>
    <cellStyle name="Standard 4" xfId="1" xr:uid="{00000000-0005-0000-0000-000005000000}"/>
  </cellStyles>
  <dxfs count="0"/>
  <tableStyles count="0" defaultTableStyle="TableStyleMedium2" defaultPivotStyle="PivotStyleLight16"/>
  <colors>
    <mruColors>
      <color rgb="FF669900"/>
      <color rgb="FFC9E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Druckdispositiv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Netzdruck</c:v>
          </c:tx>
          <c:spPr>
            <a:ln w="63500">
              <a:solidFill>
                <a:srgbClr val="0070C0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77-49B0-8433-DACC14F00E31}"/>
                </c:ext>
              </c:extLst>
            </c:dLbl>
            <c:dLbl>
              <c:idx val="1"/>
              <c:layout>
                <c:manualLayout>
                  <c:x val="-2.7294119062964979E-2"/>
                  <c:y val="-2.9527271374555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77-49B0-8433-DACC14F00E31}"/>
                </c:ext>
              </c:extLst>
            </c:dLbl>
            <c:dLbl>
              <c:idx val="2"/>
              <c:layout>
                <c:manualLayout>
                  <c:x val="-3.2752942875557953E-2"/>
                  <c:y val="2.9527271374555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77-49B0-8433-DACC14F00E31}"/>
                </c:ext>
              </c:extLst>
            </c:dLbl>
            <c:dLbl>
              <c:idx val="3"/>
              <c:layout>
                <c:manualLayout>
                  <c:x val="-3.2752942875557974E-2"/>
                  <c:y val="-2.5309089749619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77-49B0-8433-DACC14F00E31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77-49B0-8433-DACC14F00E3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77-49B0-8433-DACC14F00E31}"/>
                </c:ext>
              </c:extLst>
            </c:dLbl>
            <c:dLbl>
              <c:idx val="6"/>
              <c:layout>
                <c:manualLayout>
                  <c:x val="-3.2752942875557974E-2"/>
                  <c:y val="-2.741818056208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77-49B0-8433-DACC14F00E31}"/>
                </c:ext>
              </c:extLst>
            </c:dLbl>
            <c:dLbl>
              <c:idx val="7"/>
              <c:layout>
                <c:manualLayout>
                  <c:x val="-3.5482354781854464E-2"/>
                  <c:y val="2.9527271374555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77-49B0-8433-DACC14F00E31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77-49B0-8433-DACC14F00E31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77-49B0-8433-DACC14F00E3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77-49B0-8433-DACC14F00E3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77-49B0-8433-DACC14F00E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Druckdispositiv!$C$35:$C$46</c:f>
              <c:numCache>
                <c:formatCode>0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8</c:v>
                </c:pt>
                <c:pt idx="4">
                  <c:v>12</c:v>
                </c:pt>
                <c:pt idx="5">
                  <c:v>12</c:v>
                </c:pt>
                <c:pt idx="6">
                  <c:v>16</c:v>
                </c:pt>
                <c:pt idx="7">
                  <c:v>16</c:v>
                </c:pt>
                <c:pt idx="8">
                  <c:v>20</c:v>
                </c:pt>
                <c:pt idx="9">
                  <c:v>20</c:v>
                </c:pt>
                <c:pt idx="10">
                  <c:v>24</c:v>
                </c:pt>
                <c:pt idx="11">
                  <c:v>28</c:v>
                </c:pt>
              </c:numCache>
            </c:numRef>
          </c:xVal>
          <c:yVal>
            <c:numRef>
              <c:f>Druckdispositiv!$D$35:$D$46</c:f>
              <c:numCache>
                <c:formatCode>0.00</c:formatCode>
                <c:ptCount val="12"/>
                <c:pt idx="0">
                  <c:v>5690.5848000000005</c:v>
                </c:pt>
                <c:pt idx="1">
                  <c:v>5690.5848000000005</c:v>
                </c:pt>
                <c:pt idx="2">
                  <c:v>5640.5848000000005</c:v>
                </c:pt>
                <c:pt idx="3">
                  <c:v>5640.5848000000005</c:v>
                </c:pt>
                <c:pt idx="4">
                  <c:v>5590.5848000000005</c:v>
                </c:pt>
                <c:pt idx="5">
                  <c:v>5590.5848000000005</c:v>
                </c:pt>
                <c:pt idx="6">
                  <c:v>5590.5848000000005</c:v>
                </c:pt>
                <c:pt idx="7">
                  <c:v>5590.5848000000005</c:v>
                </c:pt>
                <c:pt idx="8">
                  <c:v>5590.5848000000005</c:v>
                </c:pt>
                <c:pt idx="9">
                  <c:v>5590.5848000000005</c:v>
                </c:pt>
                <c:pt idx="10">
                  <c:v>5590.5848000000005</c:v>
                </c:pt>
                <c:pt idx="11">
                  <c:v>5590.5848000000005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677-49B0-8433-DACC14F00E31}"/>
            </c:ext>
          </c:extLst>
        </c:ser>
        <c:ser>
          <c:idx val="1"/>
          <c:order val="1"/>
          <c:tx>
            <c:v>Druckerhöhung</c:v>
          </c:tx>
          <c:spPr>
            <a:ln w="63500"/>
          </c:spPr>
          <c:marker>
            <c:symbol val="circle"/>
            <c:size val="6"/>
            <c:spPr>
              <a:solidFill>
                <a:schemeClr val="bg2"/>
              </a:solidFill>
            </c:spPr>
          </c:marker>
          <c:xVal>
            <c:numRef>
              <c:f>Druckdispositiv!$C$47:$C$52</c:f>
              <c:numCache>
                <c:formatCode>0</c:formatCode>
                <c:ptCount val="6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</c:numCache>
            </c:numRef>
          </c:xVal>
          <c:yVal>
            <c:numRef>
              <c:f>Druckdispositiv!$D$47:$D$52</c:f>
              <c:numCache>
                <c:formatCode>0.00</c:formatCode>
                <c:ptCount val="6"/>
                <c:pt idx="0">
                  <c:v>5590.5848000000005</c:v>
                </c:pt>
                <c:pt idx="1">
                  <c:v>5591</c:v>
                </c:pt>
                <c:pt idx="2">
                  <c:v>5591</c:v>
                </c:pt>
                <c:pt idx="3">
                  <c:v>5591</c:v>
                </c:pt>
                <c:pt idx="4">
                  <c:v>5591</c:v>
                </c:pt>
                <c:pt idx="5">
                  <c:v>5591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677-49B0-8433-DACC14F00E31}"/>
            </c:ext>
          </c:extLst>
        </c:ser>
        <c:ser>
          <c:idx val="2"/>
          <c:order val="2"/>
          <c:tx>
            <c:v>Druckminderer</c:v>
          </c:tx>
          <c:spPr>
            <a:ln w="63500">
              <a:solidFill>
                <a:srgbClr val="FF3300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</c:spPr>
          </c:marker>
          <c:xVal>
            <c:numRef>
              <c:f>Druckdispositiv!$C$53:$C$54</c:f>
              <c:numCache>
                <c:formatCode>0</c:formatCode>
                <c:ptCount val="2"/>
                <c:pt idx="0">
                  <c:v>28</c:v>
                </c:pt>
                <c:pt idx="1">
                  <c:v>28</c:v>
                </c:pt>
              </c:numCache>
            </c:numRef>
          </c:xVal>
          <c:yVal>
            <c:numRef>
              <c:f>Druckdispositiv!$D$53:$D$54</c:f>
              <c:numCache>
                <c:formatCode>0.00</c:formatCode>
                <c:ptCount val="2"/>
                <c:pt idx="0">
                  <c:v>5590.5848000000005</c:v>
                </c:pt>
                <c:pt idx="1">
                  <c:v>5591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677-49B0-8433-DACC14F00E31}"/>
            </c:ext>
          </c:extLst>
        </c:ser>
        <c:ser>
          <c:idx val="3"/>
          <c:order val="3"/>
          <c:tx>
            <c:v>Reduzierter Druck</c:v>
          </c:tx>
          <c:spPr>
            <a:ln w="635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77-49B0-8433-DACC14F00E3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77-49B0-8433-DACC14F00E31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77-49B0-8433-DACC14F00E31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77-49B0-8433-DACC14F00E3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Druckdispositiv!$C$55:$C$63</c:f>
              <c:numCache>
                <c:formatCode>0</c:formatCode>
                <c:ptCount val="9"/>
                <c:pt idx="0">
                  <c:v>28</c:v>
                </c:pt>
                <c:pt idx="1">
                  <c:v>28</c:v>
                </c:pt>
                <c:pt idx="2">
                  <c:v>32</c:v>
                </c:pt>
                <c:pt idx="3">
                  <c:v>32</c:v>
                </c:pt>
                <c:pt idx="4">
                  <c:v>36</c:v>
                </c:pt>
                <c:pt idx="5">
                  <c:v>36</c:v>
                </c:pt>
                <c:pt idx="6">
                  <c:v>40</c:v>
                </c:pt>
                <c:pt idx="7">
                  <c:v>40</c:v>
                </c:pt>
                <c:pt idx="8">
                  <c:v>44</c:v>
                </c:pt>
              </c:numCache>
            </c:numRef>
          </c:xVal>
          <c:yVal>
            <c:numRef>
              <c:f>Druckdispositiv!$D$55:$D$63</c:f>
              <c:numCache>
                <c:formatCode>0.00</c:formatCode>
                <c:ptCount val="9"/>
                <c:pt idx="0">
                  <c:v>5591</c:v>
                </c:pt>
                <c:pt idx="1">
                  <c:v>5591</c:v>
                </c:pt>
                <c:pt idx="2">
                  <c:v>5591</c:v>
                </c:pt>
                <c:pt idx="3">
                  <c:v>5591</c:v>
                </c:pt>
                <c:pt idx="4">
                  <c:v>5591</c:v>
                </c:pt>
                <c:pt idx="5">
                  <c:v>5591</c:v>
                </c:pt>
                <c:pt idx="6">
                  <c:v>5591</c:v>
                </c:pt>
                <c:pt idx="7">
                  <c:v>5591</c:v>
                </c:pt>
                <c:pt idx="8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677-49B0-8433-DACC14F00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382800"/>
        <c:axId val="331384368"/>
      </c:scatterChart>
      <c:valAx>
        <c:axId val="3313828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331384368"/>
        <c:crosses val="autoZero"/>
        <c:crossBetween val="midCat"/>
      </c:valAx>
      <c:valAx>
        <c:axId val="331384368"/>
        <c:scaling>
          <c:orientation val="minMax"/>
          <c:max val="1000"/>
          <c:min val="0"/>
        </c:scaling>
        <c:delete val="0"/>
        <c:axPos val="l"/>
        <c:majorGridlines/>
        <c:numFmt formatCode="0\ &quot;kPa&quot;" sourceLinked="0"/>
        <c:majorTickMark val="out"/>
        <c:minorTickMark val="out"/>
        <c:tickLblPos val="nextTo"/>
        <c:spPr>
          <a:solidFill>
            <a:srgbClr val="FFFF00"/>
          </a:solidFill>
        </c:spPr>
        <c:crossAx val="331382800"/>
        <c:crosses val="autoZero"/>
        <c:crossBetween val="midCat"/>
        <c:majorUnit val="100"/>
        <c:minorUnit val="50"/>
      </c:valAx>
      <c:spPr>
        <a:solidFill>
          <a:schemeClr val="bg2"/>
        </a:solidFill>
        <a:ln w="12700">
          <a:solidFill>
            <a:srgbClr val="002060"/>
          </a:solidFill>
        </a:ln>
      </c:spPr>
    </c:plotArea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4774" y="8401050"/>
    <xdr:ext cx="9180000" cy="6300000"/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</xdr:col>
      <xdr:colOff>828675</xdr:colOff>
      <xdr:row>56</xdr:row>
      <xdr:rowOff>123818</xdr:rowOff>
    </xdr:from>
    <xdr:to>
      <xdr:col>11</xdr:col>
      <xdr:colOff>466725</xdr:colOff>
      <xdr:row>64</xdr:row>
      <xdr:rowOff>32122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904875" y="13020668"/>
          <a:ext cx="7305675" cy="1432304"/>
          <a:chOff x="1076325" y="19697701"/>
          <a:chExt cx="7147193" cy="1365014"/>
        </a:xfrm>
      </xdr:grpSpPr>
      <xdr:grpSp>
        <xdr:nvGrpSpPr>
          <xdr:cNvPr id="6" name="Gruppieren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3848100" y="19707225"/>
            <a:ext cx="1285875" cy="1343025"/>
            <a:chOff x="3848100" y="19707225"/>
            <a:chExt cx="1285875" cy="1343025"/>
          </a:xfrm>
        </xdr:grpSpPr>
        <xdr:cxnSp macro="">
          <xdr:nvCxnSpPr>
            <xdr:cNvPr id="25" name="Gerade Verbindung mit Pfeil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CxnSpPr/>
          </xdr:nvCxnSpPr>
          <xdr:spPr>
            <a:xfrm flipV="1">
              <a:off x="4200486" y="19707225"/>
              <a:ext cx="0" cy="752475"/>
            </a:xfrm>
            <a:prstGeom prst="straightConnector1">
              <a:avLst/>
            </a:prstGeom>
            <a:ln w="38100">
              <a:solidFill>
                <a:schemeClr val="tx1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6" name="Textfeld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 txBox="1"/>
          </xdr:nvSpPr>
          <xdr:spPr>
            <a:xfrm>
              <a:off x="3848100" y="20450174"/>
              <a:ext cx="1285875" cy="60007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de-CH" sz="1100"/>
                <a:t>Feinfilter am Netzdruck</a:t>
              </a:r>
            </a:p>
          </xdr:txBody>
        </xdr:sp>
      </xdr:grpSp>
      <xdr:grpSp>
        <xdr:nvGrpSpPr>
          <xdr:cNvPr id="7" name="Gruppieren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6410325" y="19716750"/>
            <a:ext cx="904875" cy="1333500"/>
            <a:chOff x="6410325" y="19716750"/>
            <a:chExt cx="904875" cy="1333500"/>
          </a:xfrm>
        </xdr:grpSpPr>
        <xdr:cxnSp macro="">
          <xdr:nvCxnSpPr>
            <xdr:cNvPr id="23" name="Gerade Verbindung mit Pfeil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CxnSpPr>
              <a:stCxn id="24" idx="0"/>
            </xdr:cNvCxnSpPr>
          </xdr:nvCxnSpPr>
          <xdr:spPr>
            <a:xfrm flipV="1">
              <a:off x="6862763" y="19716750"/>
              <a:ext cx="4762" cy="1047750"/>
            </a:xfrm>
            <a:prstGeom prst="straightConnector1">
              <a:avLst/>
            </a:prstGeom>
            <a:ln w="38100">
              <a:solidFill>
                <a:schemeClr val="tx1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4" name="Textfeld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 txBox="1"/>
          </xdr:nvSpPr>
          <xdr:spPr>
            <a:xfrm>
              <a:off x="6410325" y="20764500"/>
              <a:ext cx="904875" cy="285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de-CH" sz="1100"/>
                <a:t>Enthärtung</a:t>
              </a:r>
            </a:p>
          </xdr:txBody>
        </xdr:sp>
      </xdr:grpSp>
      <xdr:grpSp>
        <xdr:nvGrpSpPr>
          <xdr:cNvPr id="8" name="Gruppieren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1076325" y="19707225"/>
            <a:ext cx="904875" cy="1200150"/>
            <a:chOff x="1076325" y="19707225"/>
            <a:chExt cx="904875" cy="1200150"/>
          </a:xfrm>
        </xdr:grpSpPr>
        <xdr:cxnSp macro="">
          <xdr:nvCxnSpPr>
            <xdr:cNvPr id="21" name="Gerade Verbindung mit Pfeil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CxnSpPr>
              <a:stCxn id="22" idx="0"/>
            </xdr:cNvCxnSpPr>
          </xdr:nvCxnSpPr>
          <xdr:spPr>
            <a:xfrm flipH="1" flipV="1">
              <a:off x="1524000" y="19707225"/>
              <a:ext cx="4763" cy="742950"/>
            </a:xfrm>
            <a:prstGeom prst="straightConnector1">
              <a:avLst/>
            </a:prstGeom>
            <a:ln w="38100">
              <a:solidFill>
                <a:schemeClr val="tx1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" name="Textfeld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 txBox="1"/>
          </xdr:nvSpPr>
          <xdr:spPr>
            <a:xfrm>
              <a:off x="1076325" y="20450175"/>
              <a:ext cx="904875" cy="4572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de-CH" sz="1100"/>
                <a:t>Reservoir</a:t>
              </a:r>
            </a:p>
            <a:p>
              <a:pPr algn="ctr"/>
              <a:r>
                <a:rPr lang="de-CH" sz="1100"/>
                <a:t>hoch / tief</a:t>
              </a:r>
            </a:p>
          </xdr:txBody>
        </xdr:sp>
      </xdr:grpSp>
      <xdr:grpSp>
        <xdr:nvGrpSpPr>
          <xdr:cNvPr id="9" name="Gruppieren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2705100" y="19707226"/>
            <a:ext cx="1095375" cy="1028699"/>
            <a:chOff x="2705100" y="19707226"/>
            <a:chExt cx="1095375" cy="1028699"/>
          </a:xfrm>
        </xdr:grpSpPr>
        <xdr:cxnSp macro="">
          <xdr:nvCxnSpPr>
            <xdr:cNvPr id="19" name="Gerade Verbindung mit Pfeil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CxnSpPr/>
          </xdr:nvCxnSpPr>
          <xdr:spPr>
            <a:xfrm flipV="1">
              <a:off x="3533657" y="19707226"/>
              <a:ext cx="0" cy="761999"/>
            </a:xfrm>
            <a:prstGeom prst="straightConnector1">
              <a:avLst/>
            </a:prstGeom>
            <a:ln w="38100">
              <a:solidFill>
                <a:schemeClr val="tx1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" name="Textfeld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/>
          </xdr:nvSpPr>
          <xdr:spPr>
            <a:xfrm>
              <a:off x="2705100" y="20450175"/>
              <a:ext cx="1095375" cy="285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de-CH" sz="1100"/>
                <a:t>Wassermesser</a:t>
              </a:r>
            </a:p>
          </xdr:txBody>
        </xdr:sp>
      </xdr:grpSp>
      <xdr:grpSp>
        <xdr:nvGrpSpPr>
          <xdr:cNvPr id="10" name="Gruppier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5191125" y="19697701"/>
            <a:ext cx="1219200" cy="1352549"/>
            <a:chOff x="5191125" y="19697701"/>
            <a:chExt cx="1219200" cy="1352549"/>
          </a:xfrm>
        </xdr:grpSpPr>
        <xdr:cxnSp macro="">
          <xdr:nvCxnSpPr>
            <xdr:cNvPr id="17" name="Gerade Verbindung mit Pfeil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CxnSpPr/>
          </xdr:nvCxnSpPr>
          <xdr:spPr>
            <a:xfrm flipV="1">
              <a:off x="5524500" y="19697701"/>
              <a:ext cx="0" cy="1076324"/>
            </a:xfrm>
            <a:prstGeom prst="straightConnector1">
              <a:avLst/>
            </a:prstGeom>
            <a:ln w="38100">
              <a:solidFill>
                <a:schemeClr val="tx1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8" name="Textfeld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5191125" y="20764500"/>
              <a:ext cx="1219200" cy="285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de-CH" sz="1100"/>
                <a:t>Druckminderer</a:t>
              </a:r>
            </a:p>
          </xdr:txBody>
        </xdr:sp>
      </xdr:grpSp>
      <xdr:grpSp>
        <xdr:nvGrpSpPr>
          <xdr:cNvPr id="11" name="Gruppieren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/>
        </xdr:nvGrpSpPr>
        <xdr:grpSpPr>
          <a:xfrm>
            <a:off x="5734050" y="19707225"/>
            <a:ext cx="904875" cy="1028700"/>
            <a:chOff x="5734050" y="19707225"/>
            <a:chExt cx="904875" cy="1028700"/>
          </a:xfrm>
        </xdr:grpSpPr>
        <xdr:cxnSp macro="">
          <xdr:nvCxnSpPr>
            <xdr:cNvPr id="15" name="Gerade Verbindung mit Pfeil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>
              <a:stCxn id="16" idx="0"/>
            </xdr:cNvCxnSpPr>
          </xdr:nvCxnSpPr>
          <xdr:spPr>
            <a:xfrm flipV="1">
              <a:off x="6186488" y="19707225"/>
              <a:ext cx="4762" cy="742950"/>
            </a:xfrm>
            <a:prstGeom prst="straightConnector1">
              <a:avLst/>
            </a:prstGeom>
            <a:ln w="38100">
              <a:solidFill>
                <a:schemeClr val="tx1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6" name="Textfeld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5734050" y="20450175"/>
              <a:ext cx="904875" cy="285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de-CH" sz="1100"/>
                <a:t>Feinfilter</a:t>
              </a:r>
            </a:p>
          </xdr:txBody>
        </xdr:sp>
      </xdr:grpSp>
      <xdr:grpSp>
        <xdr:nvGrpSpPr>
          <xdr:cNvPr id="12" name="Gruppieren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7318643" y="20106195"/>
            <a:ext cx="904875" cy="956520"/>
            <a:chOff x="7318643" y="20106195"/>
            <a:chExt cx="904875" cy="956520"/>
          </a:xfrm>
        </xdr:grpSpPr>
        <xdr:cxnSp macro="">
          <xdr:nvCxnSpPr>
            <xdr:cNvPr id="13" name="Gerade Verbindung mit Pfeil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CxnSpPr>
              <a:stCxn id="14" idx="0"/>
            </xdr:cNvCxnSpPr>
          </xdr:nvCxnSpPr>
          <xdr:spPr>
            <a:xfrm flipH="1" flipV="1">
              <a:off x="7766169" y="20106195"/>
              <a:ext cx="4912" cy="670770"/>
            </a:xfrm>
            <a:prstGeom prst="straightConnector1">
              <a:avLst/>
            </a:prstGeom>
            <a:ln w="38100">
              <a:solidFill>
                <a:schemeClr val="tx1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" name="Textfeld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7318643" y="20776965"/>
              <a:ext cx="904875" cy="285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de-CH" sz="1100"/>
                <a:t>Steigleitung</a:t>
              </a: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19050</xdr:rowOff>
        </xdr:from>
        <xdr:to>
          <xdr:col>8</xdr:col>
          <xdr:colOff>38100</xdr:colOff>
          <xdr:row>26</xdr:row>
          <xdr:rowOff>19050</xdr:rowOff>
        </xdr:to>
        <xdr:sp macro="" textlink="">
          <xdr:nvSpPr>
            <xdr:cNvPr id="1025" name="Ja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19050</xdr:rowOff>
        </xdr:from>
        <xdr:to>
          <xdr:col>8</xdr:col>
          <xdr:colOff>38100</xdr:colOff>
          <xdr:row>27</xdr:row>
          <xdr:rowOff>19050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19050</xdr:rowOff>
        </xdr:from>
        <xdr:to>
          <xdr:col>8</xdr:col>
          <xdr:colOff>38100</xdr:colOff>
          <xdr:row>28</xdr:row>
          <xdr:rowOff>19050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19050</xdr:rowOff>
        </xdr:from>
        <xdr:to>
          <xdr:col>8</xdr:col>
          <xdr:colOff>38100</xdr:colOff>
          <xdr:row>29</xdr:row>
          <xdr:rowOff>19050</xdr:rowOff>
        </xdr:to>
        <xdr:sp macro="" textlink="">
          <xdr:nvSpPr>
            <xdr:cNvPr id="1028" name="CheckBox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ueeler.WVRJ/AppData/Local/Microsoft/Windows/Temporary%20Internet%20Files/Content.IE5/TQT50FXA/_A%20Praesentationen/w3g_druckdispositiv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WT/Internes/TECHNIK/Leistungsberechn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ispiel 1"/>
      <sheetName val="Beispiel 2"/>
      <sheetName val="Beispiel 3"/>
      <sheetName val="Beispiel 3 (dp)"/>
    </sheetNames>
    <sheetDataSet>
      <sheetData sheetId="0">
        <row r="16">
          <cell r="K16">
            <v>308</v>
          </cell>
        </row>
        <row r="19">
          <cell r="K19">
            <v>308</v>
          </cell>
        </row>
        <row r="23">
          <cell r="K23">
            <v>100</v>
          </cell>
        </row>
        <row r="49">
          <cell r="F49">
            <v>308</v>
          </cell>
        </row>
        <row r="53">
          <cell r="F53">
            <v>308</v>
          </cell>
        </row>
      </sheetData>
      <sheetData sheetId="1">
        <row r="35">
          <cell r="C35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stungsberechnung E-Zahl"/>
      <sheetName val="Boiler-Ladezeit"/>
      <sheetName val="Berechnung von Wärmepumpen"/>
      <sheetName val="Heizgradtage"/>
      <sheetName val="Mischwasser"/>
      <sheetName val="Energieinhalt Speicher"/>
      <sheetName val="Simulation Erdsonden"/>
    </sheetNames>
    <sheetDataSet>
      <sheetData sheetId="0">
        <row r="3">
          <cell r="B3">
            <v>200</v>
          </cell>
        </row>
        <row r="4">
          <cell r="B4">
            <v>200</v>
          </cell>
        </row>
        <row r="5">
          <cell r="B5">
            <v>-10</v>
          </cell>
        </row>
        <row r="6">
          <cell r="B6">
            <v>22</v>
          </cell>
        </row>
        <row r="7">
          <cell r="B7">
            <v>3668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/>
  <dimension ref="A1:Q63"/>
  <sheetViews>
    <sheetView showGridLines="0" tabSelected="1" view="pageLayout" zoomScaleNormal="100" zoomScaleSheetLayoutView="90" workbookViewId="0">
      <selection activeCell="P2" sqref="P2:Q2"/>
    </sheetView>
  </sheetViews>
  <sheetFormatPr baseColWidth="10" defaultRowHeight="15" x14ac:dyDescent="0.25"/>
  <cols>
    <col min="1" max="1" width="1.140625" style="4" customWidth="1"/>
    <col min="2" max="2" width="23.85546875" style="4" customWidth="1"/>
    <col min="3" max="4" width="10.7109375" style="4" customWidth="1"/>
    <col min="5" max="5" width="3.7109375" style="4" customWidth="1"/>
    <col min="6" max="6" width="10.140625" style="4" customWidth="1"/>
    <col min="7" max="8" width="10.7109375" style="4" customWidth="1"/>
    <col min="9" max="10" width="9.7109375" style="4" customWidth="1"/>
    <col min="11" max="11" width="9.42578125" style="4" customWidth="1"/>
    <col min="12" max="12" width="10.7109375" style="4" customWidth="1"/>
    <col min="13" max="13" width="12.7109375" style="4" customWidth="1"/>
    <col min="14" max="14" width="1.28515625" style="4" customWidth="1"/>
    <col min="15" max="15" width="14.42578125" style="4" customWidth="1"/>
    <col min="16" max="16" width="14.140625" style="4" customWidth="1"/>
    <col min="17" max="17" width="20.42578125" style="4" customWidth="1"/>
    <col min="18" max="16384" width="11.42578125" style="4"/>
  </cols>
  <sheetData>
    <row r="1" spans="1:17" s="3" customFormat="1" ht="35.1" customHeight="1" thickBot="1" x14ac:dyDescent="0.25">
      <c r="A1" s="1"/>
      <c r="B1" s="2" t="s">
        <v>0</v>
      </c>
      <c r="O1" s="116" t="s">
        <v>78</v>
      </c>
      <c r="P1" s="187"/>
      <c r="Q1" s="188"/>
    </row>
    <row r="2" spans="1:17" ht="60" customHeight="1" thickBot="1" x14ac:dyDescent="0.3">
      <c r="B2" s="5" t="s">
        <v>1</v>
      </c>
      <c r="C2" s="6" t="s">
        <v>2</v>
      </c>
      <c r="D2" s="7" t="s">
        <v>3</v>
      </c>
      <c r="F2" s="132" t="s">
        <v>4</v>
      </c>
      <c r="G2" s="133"/>
      <c r="I2" s="132" t="s">
        <v>5</v>
      </c>
      <c r="J2" s="133"/>
      <c r="L2" s="134" t="s">
        <v>6</v>
      </c>
      <c r="M2" s="133"/>
      <c r="O2" s="116" t="s">
        <v>72</v>
      </c>
      <c r="P2" s="187"/>
      <c r="Q2" s="188"/>
    </row>
    <row r="3" spans="1:17" x14ac:dyDescent="0.25">
      <c r="B3" s="8" t="s">
        <v>7</v>
      </c>
      <c r="C3" s="112">
        <v>0</v>
      </c>
      <c r="D3" s="9">
        <f>IF(C3="","",C3*0.1)</f>
        <v>0</v>
      </c>
      <c r="E3" s="10" t="s">
        <v>8</v>
      </c>
      <c r="F3" s="135">
        <f>ROUND(0.598*POWER(D3,0.257),2)</f>
        <v>0</v>
      </c>
      <c r="G3" s="136"/>
      <c r="H3" s="11" t="s">
        <v>9</v>
      </c>
      <c r="I3" s="137">
        <v>0</v>
      </c>
      <c r="J3" s="138"/>
      <c r="K3" s="12" t="s">
        <v>10</v>
      </c>
      <c r="L3" s="135">
        <f>F3+I3</f>
        <v>0</v>
      </c>
      <c r="M3" s="136"/>
    </row>
    <row r="4" spans="1:17" ht="15.75" thickBot="1" x14ac:dyDescent="0.3">
      <c r="B4" s="13" t="s">
        <v>11</v>
      </c>
      <c r="C4" s="113">
        <v>0</v>
      </c>
      <c r="D4" s="14">
        <f>IF(C4="","",C4*0.1)</f>
        <v>0</v>
      </c>
      <c r="E4" s="15"/>
      <c r="F4" s="139">
        <f>IF(C4="","",ROUND(0.598*POWER(D4,0.257),2))</f>
        <v>0</v>
      </c>
      <c r="G4" s="140"/>
      <c r="H4" s="16" t="s">
        <v>9</v>
      </c>
      <c r="I4" s="141">
        <v>0</v>
      </c>
      <c r="J4" s="142"/>
      <c r="K4" s="17" t="s">
        <v>10</v>
      </c>
      <c r="L4" s="139">
        <f>IF(F4="","",F4+I4)</f>
        <v>0</v>
      </c>
      <c r="M4" s="140"/>
    </row>
    <row r="5" spans="1:17" s="3" customFormat="1" ht="35.1" customHeight="1" thickBot="1" x14ac:dyDescent="0.25">
      <c r="B5" s="2" t="s">
        <v>12</v>
      </c>
    </row>
    <row r="6" spans="1:17" s="3" customFormat="1" ht="18" customHeight="1" x14ac:dyDescent="0.2">
      <c r="B6" s="18" t="s">
        <v>13</v>
      </c>
      <c r="C6" s="19"/>
      <c r="D6" s="20"/>
      <c r="F6" s="21" t="s">
        <v>14</v>
      </c>
      <c r="G6" s="143">
        <v>580.08000000000004</v>
      </c>
      <c r="H6" s="144"/>
      <c r="J6" s="22"/>
      <c r="K6" s="22"/>
      <c r="M6" s="23"/>
      <c r="O6" s="115" t="s">
        <v>73</v>
      </c>
    </row>
    <row r="7" spans="1:17" s="3" customFormat="1" ht="18" customHeight="1" thickBot="1" x14ac:dyDescent="0.25">
      <c r="B7" s="24" t="s">
        <v>15</v>
      </c>
      <c r="C7" s="25"/>
      <c r="D7" s="26"/>
      <c r="F7" s="27" t="s">
        <v>16</v>
      </c>
      <c r="G7" s="145">
        <v>0</v>
      </c>
      <c r="H7" s="146"/>
      <c r="J7" s="22"/>
      <c r="K7" s="22"/>
      <c r="L7" s="28"/>
      <c r="M7" s="23"/>
      <c r="O7" s="119" t="s">
        <v>79</v>
      </c>
      <c r="P7" s="117"/>
      <c r="Q7" s="118" t="s">
        <v>74</v>
      </c>
    </row>
    <row r="8" spans="1:17" s="3" customFormat="1" ht="18" customHeight="1" thickBot="1" x14ac:dyDescent="0.3">
      <c r="B8" s="29" t="s">
        <v>17</v>
      </c>
      <c r="C8" s="30"/>
      <c r="D8" s="31"/>
      <c r="F8" s="32" t="s">
        <v>18</v>
      </c>
      <c r="G8" s="128">
        <f>IF(AND(G6="",G7=""),"",G6-G7)</f>
        <v>580.08000000000004</v>
      </c>
      <c r="H8" s="129"/>
      <c r="J8" s="33" t="s">
        <v>19</v>
      </c>
      <c r="K8" s="130">
        <f xml:space="preserve"> $G$8*9.81</f>
        <v>5690.5848000000005</v>
      </c>
      <c r="L8" s="131"/>
      <c r="M8" s="34">
        <f>K8/100</f>
        <v>56.905848000000006</v>
      </c>
      <c r="O8" s="119" t="s">
        <v>80</v>
      </c>
      <c r="P8" s="117"/>
      <c r="Q8" s="118" t="s">
        <v>75</v>
      </c>
    </row>
    <row r="9" spans="1:17" s="3" customFormat="1" ht="6" customHeight="1" thickBot="1" x14ac:dyDescent="0.25">
      <c r="A9" s="35"/>
      <c r="B9" s="36"/>
      <c r="C9" s="36"/>
      <c r="D9" s="36"/>
      <c r="E9" s="35"/>
      <c r="F9" s="37"/>
      <c r="G9" s="37"/>
      <c r="H9" s="38"/>
      <c r="I9" s="35"/>
      <c r="J9" s="39"/>
      <c r="K9" s="37"/>
      <c r="L9" s="40"/>
      <c r="M9" s="41"/>
      <c r="N9" s="35"/>
    </row>
    <row r="10" spans="1:17" s="3" customFormat="1" ht="18" customHeight="1" thickBot="1" x14ac:dyDescent="0.25">
      <c r="B10" s="156" t="s">
        <v>20</v>
      </c>
      <c r="C10" s="157"/>
      <c r="D10" s="158"/>
      <c r="F10" s="42"/>
      <c r="G10" s="42"/>
      <c r="H10" s="43"/>
      <c r="J10" s="44" t="s">
        <v>21</v>
      </c>
      <c r="K10" s="159">
        <v>50</v>
      </c>
      <c r="L10" s="160"/>
      <c r="M10" s="45">
        <f>K10/100</f>
        <v>0.5</v>
      </c>
    </row>
    <row r="11" spans="1:17" s="3" customFormat="1" ht="18" customHeight="1" thickBot="1" x14ac:dyDescent="0.25">
      <c r="B11" s="29" t="s">
        <v>22</v>
      </c>
      <c r="C11" s="46"/>
      <c r="D11" s="47"/>
      <c r="F11" s="48" t="s">
        <v>23</v>
      </c>
      <c r="G11" s="49"/>
      <c r="H11" s="50"/>
      <c r="J11" s="32" t="s">
        <v>24</v>
      </c>
      <c r="K11" s="161">
        <f>K8-K10</f>
        <v>5640.5848000000005</v>
      </c>
      <c r="L11" s="162"/>
      <c r="M11" s="51">
        <f>K11/100</f>
        <v>56.405848000000006</v>
      </c>
    </row>
    <row r="12" spans="1:17" s="3" customFormat="1" ht="6" customHeight="1" thickBot="1" x14ac:dyDescent="0.25">
      <c r="A12" s="35"/>
      <c r="B12" s="35"/>
      <c r="C12" s="35"/>
      <c r="D12" s="35"/>
      <c r="E12" s="35"/>
      <c r="F12" s="37"/>
      <c r="G12" s="37"/>
      <c r="H12" s="38"/>
      <c r="I12" s="35"/>
      <c r="J12" s="39"/>
      <c r="K12" s="37"/>
      <c r="L12" s="40"/>
      <c r="M12" s="41"/>
      <c r="N12" s="35"/>
    </row>
    <row r="13" spans="1:17" s="3" customFormat="1" ht="18" customHeight="1" x14ac:dyDescent="0.2">
      <c r="B13" s="121" t="s">
        <v>82</v>
      </c>
      <c r="C13" s="52"/>
      <c r="D13" s="53"/>
      <c r="F13" s="42"/>
      <c r="G13" s="42"/>
      <c r="H13" s="43"/>
      <c r="J13" s="44" t="s">
        <v>25</v>
      </c>
      <c r="K13" s="159">
        <v>50</v>
      </c>
      <c r="L13" s="160"/>
      <c r="M13" s="45">
        <f>K13/100</f>
        <v>0.5</v>
      </c>
    </row>
    <row r="14" spans="1:17" s="3" customFormat="1" ht="18" customHeight="1" x14ac:dyDescent="0.2">
      <c r="A14" s="35"/>
      <c r="B14" s="123" t="s">
        <v>26</v>
      </c>
      <c r="C14" s="124" t="s">
        <v>27</v>
      </c>
      <c r="D14" s="125">
        <f>L3</f>
        <v>0</v>
      </c>
      <c r="F14" s="42"/>
      <c r="G14" s="42"/>
      <c r="H14" s="43"/>
      <c r="J14" s="54" t="s">
        <v>28</v>
      </c>
      <c r="K14" s="147">
        <v>0</v>
      </c>
      <c r="L14" s="148"/>
      <c r="M14" s="55">
        <f>K14/100</f>
        <v>0</v>
      </c>
    </row>
    <row r="15" spans="1:17" s="3" customFormat="1" ht="18" customHeight="1" thickBot="1" x14ac:dyDescent="0.25">
      <c r="A15" s="35"/>
      <c r="B15" s="123" t="s">
        <v>29</v>
      </c>
      <c r="C15" s="124" t="s">
        <v>27</v>
      </c>
      <c r="D15" s="125">
        <f>L3</f>
        <v>0</v>
      </c>
      <c r="F15" s="42"/>
      <c r="G15" s="42"/>
      <c r="H15" s="43"/>
      <c r="J15" s="54" t="s">
        <v>71</v>
      </c>
      <c r="K15" s="147">
        <v>0</v>
      </c>
      <c r="L15" s="148"/>
      <c r="M15" s="55">
        <f>K15/100</f>
        <v>0</v>
      </c>
    </row>
    <row r="16" spans="1:17" s="3" customFormat="1" ht="18" customHeight="1" thickBot="1" x14ac:dyDescent="0.25">
      <c r="A16" s="35"/>
      <c r="B16" s="176" t="s">
        <v>30</v>
      </c>
      <c r="C16" s="177"/>
      <c r="D16" s="178"/>
      <c r="F16" s="56" t="s">
        <v>31</v>
      </c>
      <c r="G16" s="57"/>
      <c r="H16" s="58"/>
      <c r="J16" s="32" t="s">
        <v>32</v>
      </c>
      <c r="K16" s="161">
        <f>ROUND(K11-SUM(K13:K15),0)</f>
        <v>5591</v>
      </c>
      <c r="L16" s="162"/>
      <c r="M16" s="51">
        <f>K16/100</f>
        <v>55.91</v>
      </c>
    </row>
    <row r="17" spans="1:16" ht="18" customHeight="1" x14ac:dyDescent="0.25">
      <c r="A17" s="59"/>
      <c r="D17" s="59"/>
      <c r="F17" s="60"/>
      <c r="G17" s="60"/>
      <c r="H17" s="61"/>
      <c r="J17" s="163" t="str">
        <f>IF(K11&lt;=500,"Passtückes für DM einbauen.","Druckminderer einbauen.")</f>
        <v>Druckminderer einbauen.</v>
      </c>
      <c r="K17" s="163"/>
      <c r="L17" s="163"/>
      <c r="M17" s="163"/>
    </row>
    <row r="18" spans="1:16" s="3" customFormat="1" ht="35.1" customHeight="1" thickBot="1" x14ac:dyDescent="0.25">
      <c r="A18" s="35"/>
      <c r="B18" s="2" t="s">
        <v>33</v>
      </c>
    </row>
    <row r="19" spans="1:16" s="3" customFormat="1" ht="18" customHeight="1" thickBot="1" x14ac:dyDescent="0.25">
      <c r="A19" s="35"/>
      <c r="B19" s="156" t="str">
        <f>IF(K16&lt;=500,"Betriebsdruck nach dem Wasserzähler","Ruhedruck für Druckminderer")</f>
        <v>Ruhedruck für Druckminderer</v>
      </c>
      <c r="C19" s="157"/>
      <c r="D19" s="158"/>
      <c r="F19" s="62" t="s">
        <v>34</v>
      </c>
      <c r="G19" s="164">
        <f>vordruck</f>
        <v>5591</v>
      </c>
      <c r="H19" s="165"/>
      <c r="J19" s="44" t="str">
        <f>IF(K16&lt;=500,J16,F19)</f>
        <v>PR DM =</v>
      </c>
      <c r="K19" s="166">
        <f>IF(K16&lt;=500,K16,G19)</f>
        <v>5591</v>
      </c>
      <c r="L19" s="167"/>
      <c r="M19" s="63">
        <f>K19/100</f>
        <v>55.91</v>
      </c>
    </row>
    <row r="20" spans="1:16" s="3" customFormat="1" ht="18" customHeight="1" x14ac:dyDescent="0.2">
      <c r="A20" s="35"/>
      <c r="B20" s="127" t="s">
        <v>89</v>
      </c>
      <c r="C20" s="126" t="s">
        <v>90</v>
      </c>
      <c r="D20" s="125">
        <f>IF(L4="",$L$3,$L$4)</f>
        <v>0</v>
      </c>
      <c r="F20" s="42"/>
      <c r="G20" s="42"/>
      <c r="H20" s="43"/>
      <c r="J20" s="54" t="s">
        <v>35</v>
      </c>
      <c r="K20" s="147">
        <v>0</v>
      </c>
      <c r="L20" s="148"/>
      <c r="M20" s="64">
        <f>IF(K20="","",K20/100)</f>
        <v>0</v>
      </c>
    </row>
    <row r="21" spans="1:16" s="3" customFormat="1" ht="18" customHeight="1" thickBot="1" x14ac:dyDescent="0.25">
      <c r="A21" s="35"/>
      <c r="B21" s="127" t="s">
        <v>91</v>
      </c>
      <c r="C21" s="126" t="s">
        <v>90</v>
      </c>
      <c r="D21" s="125">
        <f>IF(L4="",$L$3,$L$4)</f>
        <v>0</v>
      </c>
      <c r="F21" s="42"/>
      <c r="G21" s="42"/>
      <c r="H21" s="43"/>
      <c r="J21" s="54" t="s">
        <v>36</v>
      </c>
      <c r="K21" s="147">
        <v>0</v>
      </c>
      <c r="L21" s="148"/>
      <c r="M21" s="64">
        <f>IF(K21="","",K21/100)</f>
        <v>0</v>
      </c>
    </row>
    <row r="22" spans="1:16" s="3" customFormat="1" ht="18" customHeight="1" thickBot="1" x14ac:dyDescent="0.25">
      <c r="A22" s="65"/>
      <c r="B22" s="149" t="s">
        <v>37</v>
      </c>
      <c r="C22" s="150"/>
      <c r="D22" s="151"/>
      <c r="E22" s="66"/>
      <c r="F22" s="67" t="s">
        <v>38</v>
      </c>
      <c r="G22" s="152">
        <v>0</v>
      </c>
      <c r="H22" s="153"/>
      <c r="J22" s="27" t="s">
        <v>39</v>
      </c>
      <c r="K22" s="154">
        <f>IF(G22="","",G22*1000*9.81/1000)</f>
        <v>0</v>
      </c>
      <c r="L22" s="155"/>
      <c r="M22" s="64">
        <f>K22/100</f>
        <v>0</v>
      </c>
    </row>
    <row r="23" spans="1:16" s="3" customFormat="1" ht="18" customHeight="1" thickBot="1" x14ac:dyDescent="0.25">
      <c r="A23" s="35"/>
      <c r="B23" s="149" t="s">
        <v>40</v>
      </c>
      <c r="C23" s="150"/>
      <c r="D23" s="186"/>
      <c r="F23" s="22"/>
      <c r="G23" s="22"/>
      <c r="H23" s="43"/>
      <c r="J23" s="68" t="s">
        <v>41</v>
      </c>
      <c r="K23" s="154">
        <v>100</v>
      </c>
      <c r="L23" s="155"/>
      <c r="M23" s="64">
        <f>fl/100</f>
        <v>1</v>
      </c>
    </row>
    <row r="24" spans="1:16" s="3" customFormat="1" ht="18" customHeight="1" thickBot="1" x14ac:dyDescent="0.25">
      <c r="B24" s="176" t="s">
        <v>42</v>
      </c>
      <c r="C24" s="177"/>
      <c r="D24" s="178"/>
      <c r="F24" s="179" t="s">
        <v>43</v>
      </c>
      <c r="G24" s="180"/>
      <c r="H24" s="181"/>
      <c r="J24" s="69" t="s">
        <v>44</v>
      </c>
      <c r="K24" s="161">
        <f>K19-SUM(K20:K21)-K22-fl</f>
        <v>5491</v>
      </c>
      <c r="L24" s="162"/>
      <c r="M24" s="70">
        <f>K24/100</f>
        <v>54.91</v>
      </c>
    </row>
    <row r="25" spans="1:16" s="3" customFormat="1" ht="35.1" customHeight="1" thickBot="1" x14ac:dyDescent="0.25">
      <c r="B25" s="2" t="s">
        <v>45</v>
      </c>
      <c r="O25" s="115" t="s">
        <v>76</v>
      </c>
      <c r="P25" s="114"/>
    </row>
    <row r="26" spans="1:16" s="3" customFormat="1" x14ac:dyDescent="0.2">
      <c r="B26" s="71" t="s">
        <v>46</v>
      </c>
      <c r="C26" s="72"/>
      <c r="D26" s="73"/>
      <c r="F26" s="182" t="s">
        <v>47</v>
      </c>
      <c r="G26" s="183"/>
      <c r="H26" s="74" t="b">
        <v>1</v>
      </c>
      <c r="I26" s="73"/>
      <c r="J26" s="75"/>
      <c r="K26" s="75"/>
      <c r="M26" s="76"/>
      <c r="O26" s="120" t="s">
        <v>81</v>
      </c>
      <c r="P26" s="114"/>
    </row>
    <row r="27" spans="1:16" s="3" customFormat="1" x14ac:dyDescent="0.2">
      <c r="B27" s="122" t="s">
        <v>83</v>
      </c>
      <c r="C27" s="35"/>
      <c r="D27" s="65"/>
      <c r="F27" s="184" t="s">
        <v>48</v>
      </c>
      <c r="G27" s="185"/>
      <c r="H27" s="78" t="b">
        <v>1</v>
      </c>
      <c r="I27" s="65"/>
      <c r="J27" s="75"/>
      <c r="K27" s="75"/>
      <c r="L27" s="79"/>
      <c r="M27" s="80"/>
      <c r="O27" s="120" t="s">
        <v>86</v>
      </c>
      <c r="P27" s="114"/>
    </row>
    <row r="28" spans="1:16" s="3" customFormat="1" x14ac:dyDescent="0.2">
      <c r="B28" s="122" t="s">
        <v>84</v>
      </c>
      <c r="C28" s="35"/>
      <c r="D28" s="65"/>
      <c r="F28" s="184" t="s">
        <v>49</v>
      </c>
      <c r="G28" s="185"/>
      <c r="H28" s="78" t="b">
        <v>1</v>
      </c>
      <c r="I28" s="65"/>
      <c r="J28" s="75"/>
      <c r="K28" s="75"/>
      <c r="L28" s="79"/>
      <c r="M28" s="80"/>
      <c r="O28" s="114" t="s">
        <v>77</v>
      </c>
    </row>
    <row r="29" spans="1:16" s="3" customFormat="1" x14ac:dyDescent="0.2">
      <c r="B29" s="81" t="s">
        <v>50</v>
      </c>
      <c r="C29" s="35"/>
      <c r="D29" s="65"/>
      <c r="F29" s="168" t="s">
        <v>51</v>
      </c>
      <c r="G29" s="169"/>
      <c r="H29" s="82" t="b">
        <v>1</v>
      </c>
      <c r="I29" s="65"/>
      <c r="J29" s="75"/>
      <c r="K29" s="75"/>
      <c r="L29" s="79"/>
      <c r="M29" s="80"/>
      <c r="O29" s="120" t="s">
        <v>87</v>
      </c>
    </row>
    <row r="30" spans="1:16" s="3" customFormat="1" x14ac:dyDescent="0.2">
      <c r="B30" s="77" t="s">
        <v>52</v>
      </c>
      <c r="C30" s="35"/>
      <c r="D30" s="65"/>
      <c r="F30" s="170">
        <f>$K$24</f>
        <v>5491</v>
      </c>
      <c r="G30" s="169"/>
      <c r="H30" s="83">
        <v>150</v>
      </c>
      <c r="I30" s="65"/>
      <c r="J30" s="84"/>
      <c r="K30" s="84"/>
      <c r="L30" s="43"/>
      <c r="M30" s="84"/>
      <c r="O30" s="120" t="s">
        <v>88</v>
      </c>
    </row>
    <row r="31" spans="1:16" s="3" customFormat="1" ht="16.5" thickBot="1" x14ac:dyDescent="0.25">
      <c r="A31" s="85"/>
      <c r="B31" s="171" t="s">
        <v>85</v>
      </c>
      <c r="C31" s="172"/>
      <c r="D31" s="173"/>
      <c r="E31" s="85"/>
      <c r="F31" s="86" t="str">
        <f>IF(H26=TRUE,IF(H27=TRUE,IF(H28=TRUE,IF(H29=TRUE,IF(F30&gt;150,"Vereinfachte Rohrweitenbestimmung.","Berechnungsverfahren durchführen."),"Berechnungsverfahren durchführen."),"Berechnungsverfahren durchführen."),"Berechnungsverfahren durchführen."),"Berechnungsverfahren durchführen.")</f>
        <v>Vereinfachte Rohrweitenbestimmung.</v>
      </c>
      <c r="G31" s="87"/>
      <c r="H31" s="87"/>
      <c r="I31" s="88"/>
      <c r="J31" s="80"/>
      <c r="K31" s="80"/>
      <c r="L31" s="174"/>
      <c r="M31" s="175"/>
    </row>
    <row r="32" spans="1:16" s="3" customFormat="1" ht="15.75" x14ac:dyDescent="0.2">
      <c r="A32" s="85"/>
      <c r="B32" s="89"/>
      <c r="C32" s="85"/>
      <c r="D32" s="85"/>
      <c r="E32" s="85"/>
      <c r="F32" s="90"/>
      <c r="G32" s="90"/>
      <c r="H32" s="90"/>
      <c r="I32" s="90"/>
      <c r="J32" s="80"/>
      <c r="K32" s="80"/>
      <c r="L32" s="91"/>
      <c r="M32" s="79"/>
    </row>
    <row r="33" spans="2:7" s="3" customFormat="1" ht="35.1" customHeight="1" x14ac:dyDescent="0.2">
      <c r="B33" s="2" t="s">
        <v>53</v>
      </c>
    </row>
    <row r="34" spans="2:7" x14ac:dyDescent="0.25">
      <c r="C34" s="92" t="s">
        <v>54</v>
      </c>
      <c r="D34" s="92" t="s">
        <v>55</v>
      </c>
    </row>
    <row r="35" spans="2:7" x14ac:dyDescent="0.25">
      <c r="B35" s="93" t="s">
        <v>56</v>
      </c>
      <c r="C35" s="94">
        <v>0</v>
      </c>
      <c r="D35" s="95">
        <f>K8</f>
        <v>5690.5848000000005</v>
      </c>
    </row>
    <row r="36" spans="2:7" x14ac:dyDescent="0.25">
      <c r="B36" s="93"/>
      <c r="C36" s="94">
        <v>4</v>
      </c>
      <c r="D36" s="95">
        <f>K8</f>
        <v>5690.5848000000005</v>
      </c>
    </row>
    <row r="37" spans="2:7" x14ac:dyDescent="0.25">
      <c r="B37" s="96" t="s">
        <v>57</v>
      </c>
      <c r="C37" s="94">
        <v>4</v>
      </c>
      <c r="D37" s="95">
        <f>D36-K10</f>
        <v>5640.5848000000005</v>
      </c>
    </row>
    <row r="38" spans="2:7" x14ac:dyDescent="0.25">
      <c r="B38" s="96" t="s">
        <v>58</v>
      </c>
      <c r="C38" s="94">
        <v>8</v>
      </c>
      <c r="D38" s="95">
        <f>D37-X42</f>
        <v>5640.5848000000005</v>
      </c>
    </row>
    <row r="39" spans="2:7" x14ac:dyDescent="0.25">
      <c r="B39" s="96" t="s">
        <v>59</v>
      </c>
      <c r="C39" s="94">
        <v>12</v>
      </c>
      <c r="D39" s="95">
        <f>D38-K13</f>
        <v>5590.5848000000005</v>
      </c>
    </row>
    <row r="40" spans="2:7" x14ac:dyDescent="0.25">
      <c r="B40" s="97"/>
      <c r="C40" s="94">
        <v>12</v>
      </c>
      <c r="D40" s="95">
        <f>D39-X44</f>
        <v>5590.5848000000005</v>
      </c>
    </row>
    <row r="41" spans="2:7" x14ac:dyDescent="0.25">
      <c r="B41" s="97"/>
      <c r="C41" s="94">
        <v>16</v>
      </c>
      <c r="D41" s="95">
        <f>D40</f>
        <v>5590.5848000000005</v>
      </c>
    </row>
    <row r="42" spans="2:7" x14ac:dyDescent="0.25">
      <c r="B42" s="96" t="s">
        <v>60</v>
      </c>
      <c r="C42" s="94">
        <v>16</v>
      </c>
      <c r="D42" s="95">
        <f>D41-K14</f>
        <v>5590.5848000000005</v>
      </c>
    </row>
    <row r="43" spans="2:7" x14ac:dyDescent="0.25">
      <c r="B43" s="97"/>
      <c r="C43" s="94">
        <v>20</v>
      </c>
      <c r="D43" s="95">
        <f>D42</f>
        <v>5590.5848000000005</v>
      </c>
    </row>
    <row r="44" spans="2:7" x14ac:dyDescent="0.25">
      <c r="B44" s="96" t="s">
        <v>61</v>
      </c>
      <c r="C44" s="94">
        <v>20</v>
      </c>
      <c r="D44" s="95">
        <f>D43-K15</f>
        <v>5590.5848000000005</v>
      </c>
    </row>
    <row r="45" spans="2:7" x14ac:dyDescent="0.25">
      <c r="B45" s="98"/>
      <c r="C45" s="94">
        <v>24</v>
      </c>
      <c r="D45" s="95">
        <f>D44</f>
        <v>5590.5848000000005</v>
      </c>
    </row>
    <row r="46" spans="2:7" x14ac:dyDescent="0.25">
      <c r="B46" s="99" t="s">
        <v>62</v>
      </c>
      <c r="C46" s="94">
        <v>28</v>
      </c>
      <c r="D46" s="95">
        <f>D45</f>
        <v>5590.5848000000005</v>
      </c>
    </row>
    <row r="47" spans="2:7" x14ac:dyDescent="0.25">
      <c r="B47" s="93"/>
      <c r="C47" s="100">
        <v>28</v>
      </c>
      <c r="D47" s="101">
        <f>D46</f>
        <v>5590.5848000000005</v>
      </c>
    </row>
    <row r="48" spans="2:7" x14ac:dyDescent="0.25">
      <c r="B48" s="97"/>
      <c r="C48" s="100">
        <v>28</v>
      </c>
      <c r="D48" s="101">
        <f>IF(vordruck&gt;=nachdruck,vordruck,aus)</f>
        <v>5591</v>
      </c>
      <c r="F48" s="102">
        <f>D48</f>
        <v>5591</v>
      </c>
      <c r="G48" s="102"/>
    </row>
    <row r="49" spans="2:7" x14ac:dyDescent="0.25">
      <c r="B49" s="97"/>
      <c r="C49" s="100">
        <v>28</v>
      </c>
      <c r="D49" s="101">
        <f>IF(vordruck&gt;nachdruck,vordruck,aus)</f>
        <v>5591</v>
      </c>
    </row>
    <row r="50" spans="2:7" x14ac:dyDescent="0.25">
      <c r="B50" s="97"/>
      <c r="C50" s="100">
        <v>28</v>
      </c>
      <c r="D50" s="101">
        <f>IF(vordruck&gt;nachdruck,vordruck,D51)</f>
        <v>5591</v>
      </c>
    </row>
    <row r="51" spans="2:7" x14ac:dyDescent="0.25">
      <c r="B51" s="97"/>
      <c r="C51" s="100">
        <v>28</v>
      </c>
      <c r="D51" s="101">
        <f>IF(vordruck&gt;nachdruck,vordruck,ein)</f>
        <v>5591</v>
      </c>
    </row>
    <row r="52" spans="2:7" x14ac:dyDescent="0.25">
      <c r="B52" s="98"/>
      <c r="C52" s="100">
        <v>28</v>
      </c>
      <c r="D52" s="101">
        <f>IF(vordruck&gt;nachdruck,vordruck,ein)</f>
        <v>5591</v>
      </c>
      <c r="F52" s="102">
        <f>D51</f>
        <v>5591</v>
      </c>
      <c r="G52" s="102"/>
    </row>
    <row r="53" spans="2:7" x14ac:dyDescent="0.25">
      <c r="B53" s="103" t="s">
        <v>63</v>
      </c>
      <c r="C53" s="104">
        <v>28</v>
      </c>
      <c r="D53" s="105">
        <f>IF(vordruck&gt;=nachdruck,D46,D55)</f>
        <v>5590.5848000000005</v>
      </c>
    </row>
    <row r="54" spans="2:7" x14ac:dyDescent="0.25">
      <c r="B54" s="96" t="s">
        <v>64</v>
      </c>
      <c r="C54" s="104">
        <v>28</v>
      </c>
      <c r="D54" s="105">
        <f>IF(vordruck&gt;=nachdruck,D55,D52)</f>
        <v>5591</v>
      </c>
    </row>
    <row r="55" spans="2:7" x14ac:dyDescent="0.25">
      <c r="B55" s="106" t="s">
        <v>65</v>
      </c>
      <c r="C55" s="107">
        <v>28</v>
      </c>
      <c r="D55" s="108">
        <f>K19</f>
        <v>5591</v>
      </c>
    </row>
    <row r="56" spans="2:7" x14ac:dyDescent="0.25">
      <c r="B56" s="109" t="s">
        <v>66</v>
      </c>
      <c r="C56" s="107">
        <v>28</v>
      </c>
      <c r="D56" s="110">
        <f>D55-K20</f>
        <v>5591</v>
      </c>
    </row>
    <row r="57" spans="2:7" x14ac:dyDescent="0.25">
      <c r="B57" s="109" t="s">
        <v>61</v>
      </c>
      <c r="C57" s="107">
        <v>32</v>
      </c>
      <c r="D57" s="110">
        <f>D58+K20</f>
        <v>5591</v>
      </c>
    </row>
    <row r="58" spans="2:7" x14ac:dyDescent="0.25">
      <c r="B58" s="96" t="s">
        <v>67</v>
      </c>
      <c r="C58" s="107">
        <v>32</v>
      </c>
      <c r="D58" s="110">
        <f>D60+K21</f>
        <v>5591</v>
      </c>
    </row>
    <row r="59" spans="2:7" x14ac:dyDescent="0.25">
      <c r="B59" s="96"/>
      <c r="C59" s="107">
        <v>36</v>
      </c>
      <c r="D59" s="110">
        <f>D58</f>
        <v>5591</v>
      </c>
    </row>
    <row r="60" spans="2:7" x14ac:dyDescent="0.25">
      <c r="B60" s="97" t="s">
        <v>68</v>
      </c>
      <c r="C60" s="107">
        <v>36</v>
      </c>
      <c r="D60" s="110">
        <f>D62+K22</f>
        <v>5591</v>
      </c>
    </row>
    <row r="61" spans="2:7" x14ac:dyDescent="0.25">
      <c r="B61" s="97"/>
      <c r="C61" s="107">
        <v>40</v>
      </c>
      <c r="D61" s="110">
        <f>D60</f>
        <v>5591</v>
      </c>
    </row>
    <row r="62" spans="2:7" x14ac:dyDescent="0.25">
      <c r="B62" s="4" t="s">
        <v>69</v>
      </c>
      <c r="C62" s="107">
        <v>40</v>
      </c>
      <c r="D62" s="110">
        <f>D63+K24</f>
        <v>5591</v>
      </c>
    </row>
    <row r="63" spans="2:7" x14ac:dyDescent="0.25">
      <c r="B63" s="111" t="s">
        <v>70</v>
      </c>
      <c r="C63" s="107">
        <v>44</v>
      </c>
      <c r="D63" s="110">
        <f>IF(vordruck&lt;nachdruck,fl,IF((vordruck-nachdruck)&lt;=0.5,fl+(vordruck-nachdruck),fl))</f>
        <v>100</v>
      </c>
    </row>
  </sheetData>
  <sheetProtection algorithmName="SHA-512" hashValue="W7BKWPYSSAceJeVvJsTcVn8yLHzwoSlEwUCvNXbdD8ILJ5bdsDjsGX+X7vaTrC+lZkVVqoPxZpm8zZj1PkVD8A==" saltValue="KQJ6pb4RbxyQy0vNVksGiw==" spinCount="100000" sheet="1" objects="1" scenarios="1"/>
  <mergeCells count="44">
    <mergeCell ref="P1:Q1"/>
    <mergeCell ref="P2:Q2"/>
    <mergeCell ref="F29:G29"/>
    <mergeCell ref="F30:G30"/>
    <mergeCell ref="B31:D31"/>
    <mergeCell ref="L31:M31"/>
    <mergeCell ref="B24:D24"/>
    <mergeCell ref="F24:H24"/>
    <mergeCell ref="K24:L24"/>
    <mergeCell ref="F26:G26"/>
    <mergeCell ref="F27:G27"/>
    <mergeCell ref="F28:G28"/>
    <mergeCell ref="B23:D23"/>
    <mergeCell ref="K23:L23"/>
    <mergeCell ref="B16:D16"/>
    <mergeCell ref="K16:L16"/>
    <mergeCell ref="K21:L21"/>
    <mergeCell ref="B22:D22"/>
    <mergeCell ref="G22:H22"/>
    <mergeCell ref="K22:L22"/>
    <mergeCell ref="B10:D10"/>
    <mergeCell ref="K10:L10"/>
    <mergeCell ref="K11:L11"/>
    <mergeCell ref="K13:L13"/>
    <mergeCell ref="K14:L14"/>
    <mergeCell ref="K15:L15"/>
    <mergeCell ref="J17:M17"/>
    <mergeCell ref="B19:D19"/>
    <mergeCell ref="G19:H19"/>
    <mergeCell ref="K19:L19"/>
    <mergeCell ref="K20:L20"/>
    <mergeCell ref="G8:H8"/>
    <mergeCell ref="K8:L8"/>
    <mergeCell ref="F2:G2"/>
    <mergeCell ref="I2:J2"/>
    <mergeCell ref="L2:M2"/>
    <mergeCell ref="F3:G3"/>
    <mergeCell ref="I3:J3"/>
    <mergeCell ref="L3:M3"/>
    <mergeCell ref="F4:G4"/>
    <mergeCell ref="I4:J4"/>
    <mergeCell ref="L4:M4"/>
    <mergeCell ref="G6:H6"/>
    <mergeCell ref="G7:H7"/>
  </mergeCells>
  <pageMargins left="0.34937499999999999" right="0.25" top="0.75" bottom="0.73124999999999996" header="0.3" footer="0.3"/>
  <pageSetup paperSize="9" scale="78" fitToWidth="0" fitToHeight="2" orientation="landscape" r:id="rId1"/>
  <headerFooter>
    <oddHeader>&amp;L&amp;"Arial,Fett"&amp;18&amp;G</oddHeader>
    <oddFooter>&amp;L&amp;"Arial,Fett"&amp;8Tiefbau/Werke
Alte Landstrasse 110
8802 Kilchberg&amp;Cwasserversorgung@kilchberg.ch
Tel. 044 716 31 60</oddFooter>
  </headerFooter>
  <rowBreaks count="1" manualBreakCount="1">
    <brk id="32" max="16" man="1"/>
  </rowBreaks>
  <drawing r:id="rId2"/>
  <legacyDrawing r:id="rId3"/>
  <legacyDrawingHF r:id="rId4"/>
  <controls>
    <mc:AlternateContent xmlns:mc="http://schemas.openxmlformats.org/markup-compatibility/2006">
      <mc:Choice Requires="x14">
        <control shapeId="1028" r:id="rId5" name="CheckBox3">
          <controlPr defaultSize="0" autoLine="0" linkedCell="H29" r:id="rId6">
            <anchor moveWithCells="1">
              <from>
                <xdr:col>7</xdr:col>
                <xdr:colOff>28575</xdr:colOff>
                <xdr:row>28</xdr:row>
                <xdr:rowOff>19050</xdr:rowOff>
              </from>
              <to>
                <xdr:col>8</xdr:col>
                <xdr:colOff>38100</xdr:colOff>
                <xdr:row>29</xdr:row>
                <xdr:rowOff>19050</xdr:rowOff>
              </to>
            </anchor>
          </controlPr>
        </control>
      </mc:Choice>
      <mc:Fallback>
        <control shapeId="1028" r:id="rId5" name="CheckBox3"/>
      </mc:Fallback>
    </mc:AlternateContent>
    <mc:AlternateContent xmlns:mc="http://schemas.openxmlformats.org/markup-compatibility/2006">
      <mc:Choice Requires="x14">
        <control shapeId="1027" r:id="rId7" name="CheckBox2">
          <controlPr defaultSize="0" autoLine="0" linkedCell="H28" r:id="rId8">
            <anchor moveWithCells="1">
              <from>
                <xdr:col>7</xdr:col>
                <xdr:colOff>28575</xdr:colOff>
                <xdr:row>27</xdr:row>
                <xdr:rowOff>19050</xdr:rowOff>
              </from>
              <to>
                <xdr:col>8</xdr:col>
                <xdr:colOff>38100</xdr:colOff>
                <xdr:row>28</xdr:row>
                <xdr:rowOff>19050</xdr:rowOff>
              </to>
            </anchor>
          </controlPr>
        </control>
      </mc:Choice>
      <mc:Fallback>
        <control shapeId="1027" r:id="rId7" name="CheckBox2"/>
      </mc:Fallback>
    </mc:AlternateContent>
    <mc:AlternateContent xmlns:mc="http://schemas.openxmlformats.org/markup-compatibility/2006">
      <mc:Choice Requires="x14">
        <control shapeId="1026" r:id="rId9" name="CheckBox1">
          <controlPr defaultSize="0" autoLine="0" linkedCell="H27" r:id="rId10">
            <anchor moveWithCells="1">
              <from>
                <xdr:col>7</xdr:col>
                <xdr:colOff>28575</xdr:colOff>
                <xdr:row>26</xdr:row>
                <xdr:rowOff>19050</xdr:rowOff>
              </from>
              <to>
                <xdr:col>8</xdr:col>
                <xdr:colOff>38100</xdr:colOff>
                <xdr:row>27</xdr:row>
                <xdr:rowOff>19050</xdr:rowOff>
              </to>
            </anchor>
          </controlPr>
        </control>
      </mc:Choice>
      <mc:Fallback>
        <control shapeId="1026" r:id="rId9" name="CheckBox1"/>
      </mc:Fallback>
    </mc:AlternateContent>
    <mc:AlternateContent xmlns:mc="http://schemas.openxmlformats.org/markup-compatibility/2006">
      <mc:Choice Requires="x14">
        <control shapeId="1025" r:id="rId11" name="Ja">
          <controlPr locked="0" defaultSize="0" autoLine="0" linkedCell="H26" r:id="rId12">
            <anchor moveWithCells="1">
              <from>
                <xdr:col>7</xdr:col>
                <xdr:colOff>28575</xdr:colOff>
                <xdr:row>25</xdr:row>
                <xdr:rowOff>19050</xdr:rowOff>
              </from>
              <to>
                <xdr:col>8</xdr:col>
                <xdr:colOff>38100</xdr:colOff>
                <xdr:row>26</xdr:row>
                <xdr:rowOff>19050</xdr:rowOff>
              </to>
            </anchor>
          </controlPr>
        </control>
      </mc:Choice>
      <mc:Fallback>
        <control shapeId="1025" r:id="rId11" name="Ja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Druckdispositiv</vt:lpstr>
      <vt:lpstr>Druckdispositiv!aus</vt:lpstr>
      <vt:lpstr>Druckdispositiv!Druckbereich</vt:lpstr>
      <vt:lpstr>Druckdispositiv!ein</vt:lpstr>
      <vt:lpstr>Druckdispositiv!fl</vt:lpstr>
      <vt:lpstr>Druckdispositiv!nachdruck</vt:lpstr>
      <vt:lpstr>Druckdispositiv!vordruck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Strebel</dc:creator>
  <cp:lastModifiedBy>Scherr Monika</cp:lastModifiedBy>
  <cp:lastPrinted>2022-09-07T06:36:29Z</cp:lastPrinted>
  <dcterms:created xsi:type="dcterms:W3CDTF">2013-01-22T16:06:50Z</dcterms:created>
  <dcterms:modified xsi:type="dcterms:W3CDTF">2022-09-07T06:38:48Z</dcterms:modified>
</cp:coreProperties>
</file>